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Документы\ЦДС\Private\ФАС\2023\10.2023\"/>
    </mc:Choice>
  </mc:AlternateContent>
  <bookViews>
    <workbookView xWindow="0" yWindow="0" windowWidth="17610" windowHeight="9855" activeTab="8"/>
  </bookViews>
  <sheets>
    <sheet name="Январь" sheetId="2" r:id="rId1"/>
    <sheet name="Февраль" sheetId="3" r:id="rId2"/>
    <sheet name="Март" sheetId="4" r:id="rId3"/>
    <sheet name="Апрель" sheetId="14" r:id="rId4"/>
    <sheet name="Май" sheetId="6" r:id="rId5"/>
    <sheet name="Июль" sheetId="7" r:id="rId6"/>
    <sheet name="Август" sheetId="8" r:id="rId7"/>
    <sheet name="Сентябрь" sheetId="9" r:id="rId8"/>
    <sheet name="Октябрь" sheetId="10" r:id="rId9"/>
    <sheet name="Ноябрь" sheetId="12" r:id="rId10"/>
    <sheet name="Декабрь" sheetId="13" r:id="rId11"/>
  </sheets>
  <externalReferences>
    <externalReference r:id="rId12"/>
    <externalReference r:id="rId13"/>
    <externalReference r:id="rId14"/>
    <externalReference r:id="rId15"/>
    <externalReference r:id="rId16"/>
  </externalReferences>
  <calcPr calcId="152511"/>
</workbook>
</file>

<file path=xl/calcChain.xml><?xml version="1.0" encoding="utf-8"?>
<calcChain xmlns="http://schemas.openxmlformats.org/spreadsheetml/2006/main">
  <c r="H8" i="10" l="1"/>
  <c r="H7" i="10"/>
  <c r="H6" i="10"/>
  <c r="H8" i="9" l="1"/>
  <c r="H7" i="9"/>
  <c r="H6" i="9"/>
  <c r="H8" i="4" l="1"/>
  <c r="G8" i="4"/>
  <c r="H7" i="4"/>
  <c r="G7" i="4"/>
  <c r="H6" i="4"/>
  <c r="G6" i="4"/>
  <c r="J8" i="14"/>
  <c r="H8" i="14"/>
  <c r="G8" i="14"/>
  <c r="E8" i="14"/>
  <c r="J7" i="14"/>
  <c r="H7" i="14"/>
  <c r="G7" i="14"/>
  <c r="E7" i="14"/>
  <c r="J6" i="14"/>
  <c r="H6" i="14"/>
  <c r="G6" i="14"/>
  <c r="E6" i="14"/>
  <c r="E8" i="4"/>
  <c r="E7" i="4"/>
  <c r="E6" i="4"/>
  <c r="H8" i="3" l="1"/>
  <c r="H7" i="3"/>
  <c r="H6" i="3"/>
  <c r="E8" i="13" l="1"/>
  <c r="E7" i="13"/>
  <c r="E6" i="13"/>
  <c r="I8" i="13" l="1"/>
  <c r="J8" i="13" s="1"/>
  <c r="I7" i="13"/>
  <c r="J7" i="13" s="1"/>
  <c r="I6" i="13"/>
  <c r="J6" i="13" s="1"/>
  <c r="G8" i="12" l="1"/>
  <c r="G7" i="12"/>
  <c r="E8" i="12"/>
  <c r="I8" i="12" s="1"/>
  <c r="J8" i="12" s="1"/>
  <c r="E7" i="12"/>
  <c r="E6" i="12"/>
  <c r="I7" i="12"/>
  <c r="J7" i="12" s="1"/>
  <c r="I6" i="12"/>
  <c r="J6" i="12" s="1"/>
  <c r="G6" i="10"/>
  <c r="J6" i="10" l="1"/>
  <c r="E8" i="10"/>
  <c r="E7" i="10"/>
  <c r="I7" i="10" s="1"/>
  <c r="J7" i="10" s="1"/>
  <c r="E6" i="10"/>
  <c r="I8" i="10"/>
  <c r="J8" i="10" s="1"/>
  <c r="I6" i="10"/>
  <c r="I8" i="9" l="1"/>
  <c r="E7" i="9" l="1"/>
  <c r="I7" i="9"/>
  <c r="G7" i="9"/>
  <c r="J6" i="9"/>
  <c r="G6" i="9"/>
  <c r="I6" i="9"/>
  <c r="E8" i="9" l="1"/>
  <c r="E6" i="9"/>
  <c r="J8" i="9"/>
  <c r="J7" i="9"/>
  <c r="E8" i="8" l="1"/>
  <c r="E7" i="8"/>
  <c r="E6" i="8"/>
  <c r="I8" i="8" l="1"/>
  <c r="J8" i="8" s="1"/>
  <c r="I7" i="8"/>
  <c r="J7" i="8" s="1"/>
  <c r="I6" i="8"/>
  <c r="J6" i="8" s="1"/>
  <c r="I8" i="7" l="1"/>
  <c r="I7" i="7"/>
  <c r="I6" i="7"/>
  <c r="J6" i="7"/>
  <c r="E6" i="7" l="1"/>
  <c r="E8" i="7"/>
  <c r="E7" i="7"/>
  <c r="J8" i="7"/>
  <c r="J7" i="7"/>
  <c r="J8" i="6" l="1"/>
  <c r="E8" i="6"/>
  <c r="J7" i="6"/>
  <c r="E7" i="6"/>
  <c r="J6" i="6"/>
  <c r="E6" i="6"/>
  <c r="J8" i="4" l="1"/>
  <c r="J7" i="4"/>
  <c r="J6" i="4"/>
  <c r="G6" i="3"/>
  <c r="G8" i="3"/>
  <c r="E8" i="3" l="1"/>
  <c r="E7" i="3"/>
  <c r="E6" i="3"/>
  <c r="J8" i="3" l="1"/>
  <c r="J7" i="3"/>
  <c r="J6" i="3"/>
  <c r="J6" i="2" l="1"/>
  <c r="J7" i="2"/>
  <c r="J8" i="2"/>
</calcChain>
</file>

<file path=xl/sharedStrings.xml><?xml version="1.0" encoding="utf-8"?>
<sst xmlns="http://schemas.openxmlformats.org/spreadsheetml/2006/main" count="275" uniqueCount="43">
  <si>
    <t>№ п/п</t>
  </si>
  <si>
    <t>Наименование зоны входа</t>
  </si>
  <si>
    <t>Наименование магистрального трубопровода</t>
  </si>
  <si>
    <t>Точка входа</t>
  </si>
  <si>
    <t>Техническая мощность точки входа</t>
  </si>
  <si>
    <t>Поставщик, владелец газа</t>
  </si>
  <si>
    <t>Объемы газа в соответствии с поступившими заявками</t>
  </si>
  <si>
    <t>Объемы газа в соответствии с удовлетворенными заявками</t>
  </si>
  <si>
    <t>Фактическая мощность магистрального трубопровода в конце зоны входа</t>
  </si>
  <si>
    <t>Свободная мощность магистрального трубопровода в конце зоны входа</t>
  </si>
  <si>
    <t>1-31 января</t>
  </si>
  <si>
    <t>Газопровод-отвод и ГРС Анненские Минеральные Воды</t>
  </si>
  <si>
    <t>Газопровод-отвод и ГРС Богородск</t>
  </si>
  <si>
    <t>Газопровод-отвод и ГРС п. Ягодный</t>
  </si>
  <si>
    <t>ПК 1050 магистрального газопровода МГ 74 (ОАО "ДГК")</t>
  </si>
  <si>
    <t>ПК 1007+90 магистрального газопровода МГ 74 (адм. Ульчского района)</t>
  </si>
  <si>
    <t>ПК 4+09 магистрального газопровода "Оха - Комсомольск-на-Амуре" (адм. Комсомольского района)</t>
  </si>
  <si>
    <t>АО «Газпром газораспределение Дальний Восток»</t>
  </si>
  <si>
    <t xml:space="preserve">Приложение N 4
к приказу ФАС России
от 18.01.2019 N 38/19
Форма 1 
</t>
  </si>
  <si>
    <t>Газопровод-отвод на п. Ягодный</t>
  </si>
  <si>
    <t>Газопровод-отвод на с. Богородское</t>
  </si>
  <si>
    <t>Газопровод-отвод на Анненские Минеральные Воды</t>
  </si>
  <si>
    <t>1-28 Февраля</t>
  </si>
  <si>
    <t>1-31 Марта</t>
  </si>
  <si>
    <t>1-30 Апреля</t>
  </si>
  <si>
    <t>1-31 Май</t>
  </si>
  <si>
    <t>1-31 Июль</t>
  </si>
  <si>
    <t>1-31 Августа</t>
  </si>
  <si>
    <t>1-30 Сентября</t>
  </si>
  <si>
    <t>1-31 Октября</t>
  </si>
  <si>
    <t>1-30 Ноября</t>
  </si>
  <si>
    <t>1-31 Декабря</t>
  </si>
  <si>
    <t>Информация о наличии (отсутствии) технической возможности доступа
              к регулируемым услугам по транспортировке газа
по магистральным газопроводам
 АО "Газпром газораспределение Дальний Восток" 
 в зонах входа за ДЕКАБРЬ 2023 года</t>
  </si>
  <si>
    <t>Информация о наличии (отсутствии) технической возможности доступа
              к регулируемым услугам по транспортировке газа
по магистральным газопроводам
 АО "Газпром газораспределение Дальний Восток" 
 в зонах входа за НОЯБРЬ 2023 года</t>
  </si>
  <si>
    <t>Информация о наличии (отсутствии) технической возможности доступа
              к регулируемым услугам по транспортировке газа
по магистральным газопроводам
 АО "Газпром газораспределение Дальний Восток" 
 в зонах входа за ОКТЯБРЬ 2023 года</t>
  </si>
  <si>
    <t>Информация о наличии (отсутствии) технической возможности доступа
              к регулируемым услугам по транспортировке газа
по магистральным газопроводам
 АО "Газпром газораспределение Дальний Восток" 
 в зонах входа за СЕНТЯБРЬ 2023 года</t>
  </si>
  <si>
    <t>Информация о наличии (отсутствии) технической возможности доступа
              к регулируемым услугам по транспортировке газа
по магистральным газопроводам
 АО "Газпром газораспределение Дальний Восток" 
 в зонах входа за АВГУСТ 2023 года</t>
  </si>
  <si>
    <t>Информация о наличии (отсутствии) технической возможности доступа
              к регулируемым услугам по транспортировке газа
по магистральным газопроводам
 АО "Газпром газораспределение Дальний Восток" 
 в зонах входа за ИЮЛЬ 2023 года</t>
  </si>
  <si>
    <t>Информация о наличии (отсутствии) технической возможности доступа
к регулируемым услугам по транспортировке газа
по магистральным газопроводам
 АО "Газпром газораспределение Дальний Восток" 
 в зонах входа за ЯНВАРЬ 2023 года</t>
  </si>
  <si>
    <t>Информация о наличии (отсутствии) технической возможности доступа
к регулируемым услугам по транспортировке газа
по магистральным газопроводам
 АО "Газпром газораспределение Дальний Восток" 
 в зонах входа за ФЕВРАЛЬ 2023 года</t>
  </si>
  <si>
    <t>Информация о наличии (отсутствии) технической возможности доступа
к регулируемым услугам по транспортировке газа
по магистральным газопроводам
 АО "Газпром газораспределение Дальний Восток" 
 в зонах входа за МАРТ 2023 года</t>
  </si>
  <si>
    <t>Информация о наличии (отсутствии) технической возможности доступа
к регулируемым услугам по транспортировке газа
по магистральным газопроводам
 АО "Газпром газораспределение Дальний Восток" 
 в зонах входа за АПРЕЛЬ 2023 года</t>
  </si>
  <si>
    <t>Информация о наличии (отсутствии) технической возможности доступа
к регулируемым услугам по транспортировке газа
по магистральным газопроводам
 АО "Газпром газораспределение Дальний Восток" 
 в зонах входа за МАЙ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</si>
</sst>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17" xfId="0" applyFont="1" applyBorder="1"/>
    <xf numFmtId="164" fontId="1" fillId="0" borderId="1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1" fillId="0" borderId="12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4" fillId="0" borderId="22" xfId="1" applyFont="1" applyBorder="1" applyAlignment="1">
      <alignment horizontal="center" vertical="center" wrapText="1"/>
    </xf>
    <xf numFmtId="165" fontId="1" fillId="0" borderId="22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 wrapText="1"/>
    </xf>
    <xf numFmtId="164" fontId="1" fillId="0" borderId="24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/&#1062;&#1044;&#1057;/Private/&#1060;&#1040;&#1057;/2023/02.2023/&#1092;&#1072;&#1082;&#1090;%2002.2023%20prilozhenie4-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/&#1062;&#1044;&#1057;/Private/&#1060;&#1040;&#1057;/2023/03.2023/&#1092;&#1072;&#1082;&#1090;%2003.2023%20prilozhenie4-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/&#1062;&#1044;&#1057;/Private/&#1060;&#1040;&#1057;/2023/04.2023/&#1092;&#1072;&#1082;&#1090;%2004.2023%20prilozhenie4-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92;&#1072;&#1082;&#1090;%2009.2023%20prilozhenie4-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/&#1062;&#1044;&#1057;/Private/&#1060;&#1040;&#1057;/2022/11.2022/prilozhenie4-2%20(&#1092;&#1072;&#1082;&#1090;%2010.202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/>
      <sheetData sheetId="1">
        <row r="6">
          <cell r="H6">
            <v>0.146316</v>
          </cell>
        </row>
        <row r="7">
          <cell r="H7">
            <v>0.67679499999999992</v>
          </cell>
        </row>
        <row r="8">
          <cell r="H8">
            <v>1.4759999999999999E-3</v>
          </cell>
        </row>
        <row r="9">
          <cell r="H9">
            <v>0.16683500000000004</v>
          </cell>
        </row>
        <row r="10">
          <cell r="H10">
            <v>5.9800000000000001E-4</v>
          </cell>
        </row>
        <row r="11">
          <cell r="H11">
            <v>0</v>
          </cell>
        </row>
        <row r="12">
          <cell r="H12">
            <v>1.882E-3</v>
          </cell>
        </row>
        <row r="13">
          <cell r="H13">
            <v>1.2330000000000002E-3</v>
          </cell>
        </row>
        <row r="14">
          <cell r="H14">
            <v>9.2200000000000008E-4</v>
          </cell>
        </row>
        <row r="15">
          <cell r="H15">
            <v>4.9740000000000001E-3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/>
      <sheetData sheetId="1"/>
      <sheetData sheetId="2">
        <row r="6">
          <cell r="G6">
            <v>0.21030000000000001</v>
          </cell>
          <cell r="H6">
            <v>0.18762700000000002</v>
          </cell>
        </row>
        <row r="7">
          <cell r="G7">
            <v>0.4894</v>
          </cell>
          <cell r="H7">
            <v>0.51366299999999998</v>
          </cell>
        </row>
        <row r="8">
          <cell r="G8">
            <v>1.0009999999999999E-3</v>
          </cell>
          <cell r="H8">
            <v>1.0009999999999999E-3</v>
          </cell>
        </row>
        <row r="9">
          <cell r="G9">
            <v>0.14000000000000001</v>
          </cell>
          <cell r="H9">
            <v>0.130686</v>
          </cell>
        </row>
        <row r="10">
          <cell r="G10">
            <v>6.9999999999999999E-4</v>
          </cell>
          <cell r="H10">
            <v>4.0699999999999997E-4</v>
          </cell>
        </row>
        <row r="11">
          <cell r="G11">
            <v>1.1999999999999999E-3</v>
          </cell>
          <cell r="H11">
            <v>2.2859999999999998E-3</v>
          </cell>
        </row>
        <row r="12">
          <cell r="G12">
            <v>1.6999999999999999E-3</v>
          </cell>
          <cell r="H12">
            <v>1.3140000000000001E-3</v>
          </cell>
        </row>
        <row r="13">
          <cell r="G13">
            <v>0</v>
          </cell>
          <cell r="H13">
            <v>0</v>
          </cell>
        </row>
        <row r="14">
          <cell r="G14">
            <v>8.0000000000000004E-4</v>
          </cell>
          <cell r="H14">
            <v>5.9199999999999997E-4</v>
          </cell>
        </row>
        <row r="15">
          <cell r="G15">
            <v>3.7730000000000003E-3</v>
          </cell>
          <cell r="H15">
            <v>3.7730000000000003E-3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/>
      <sheetData sheetId="1"/>
      <sheetData sheetId="2"/>
      <sheetData sheetId="3">
        <row r="6">
          <cell r="G6">
            <v>0.1691</v>
          </cell>
          <cell r="H6">
            <v>0.15972999999999998</v>
          </cell>
        </row>
        <row r="7">
          <cell r="G7">
            <v>0.4194</v>
          </cell>
          <cell r="H7">
            <v>0.438245</v>
          </cell>
        </row>
        <row r="8">
          <cell r="G8">
            <v>9.1300000000000007E-4</v>
          </cell>
          <cell r="H8">
            <v>9.1300000000000007E-4</v>
          </cell>
        </row>
        <row r="9">
          <cell r="G9">
            <v>0.09</v>
          </cell>
          <cell r="H9">
            <v>0.10081900000000001</v>
          </cell>
        </row>
        <row r="10">
          <cell r="G10">
            <v>2.9999999999999997E-4</v>
          </cell>
          <cell r="H10">
            <v>2.9399999999999999E-4</v>
          </cell>
        </row>
        <row r="11">
          <cell r="G11">
            <v>0</v>
          </cell>
          <cell r="H11">
            <v>8.1099999999999998E-4</v>
          </cell>
        </row>
        <row r="12">
          <cell r="G12">
            <v>1.1999999999999999E-3</v>
          </cell>
          <cell r="H12">
            <v>8.6700000000000004E-4</v>
          </cell>
        </row>
        <row r="13">
          <cell r="G13">
            <v>6.0499999999999996E-4</v>
          </cell>
          <cell r="H13">
            <v>0</v>
          </cell>
        </row>
        <row r="14">
          <cell r="G14">
            <v>2.9999999999999997E-4</v>
          </cell>
          <cell r="H14">
            <v>3.39E-4</v>
          </cell>
        </row>
        <row r="15">
          <cell r="G15">
            <v>3.163E-3</v>
          </cell>
          <cell r="H15">
            <v>3.163E-3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6">
          <cell r="H6">
            <v>0.13209099999999999</v>
          </cell>
        </row>
        <row r="7">
          <cell r="H7">
            <v>0.34127400000000002</v>
          </cell>
        </row>
        <row r="8">
          <cell r="H8">
            <v>1.7100000000000001E-4</v>
          </cell>
        </row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1.14E-3</v>
          </cell>
        </row>
      </sheetData>
      <sheetData sheetId="9">
        <row r="6">
          <cell r="H6">
            <v>0.13317000000000001</v>
          </cell>
        </row>
        <row r="7">
          <cell r="H7">
            <v>0.42502699999999999</v>
          </cell>
        </row>
        <row r="8">
          <cell r="H8">
            <v>7.5199999999999996E-4</v>
          </cell>
        </row>
        <row r="9">
          <cell r="H9">
            <v>7.7387999999999998E-2</v>
          </cell>
        </row>
        <row r="10">
          <cell r="H10">
            <v>0</v>
          </cell>
        </row>
        <row r="11">
          <cell r="H11">
            <v>3.1700000000000001E-4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2.41E-4</v>
          </cell>
        </row>
        <row r="15">
          <cell r="H15">
            <v>2.428E-3</v>
          </cell>
        </row>
      </sheetData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7">
          <cell r="G7">
            <v>0.45</v>
          </cell>
        </row>
        <row r="8">
          <cell r="G8">
            <v>8.8699999999999998E-4</v>
          </cell>
        </row>
        <row r="9">
          <cell r="G9">
            <v>0.125</v>
          </cell>
        </row>
        <row r="10">
          <cell r="G10">
            <v>0</v>
          </cell>
        </row>
        <row r="11">
          <cell r="G11">
            <v>6.9999999999999999E-4</v>
          </cell>
        </row>
        <row r="12">
          <cell r="G12">
            <v>5.0000000000000001E-4</v>
          </cell>
        </row>
        <row r="13">
          <cell r="G13">
            <v>0</v>
          </cell>
        </row>
        <row r="14">
          <cell r="G14">
            <v>1.1999999999999999E-3</v>
          </cell>
        </row>
        <row r="15">
          <cell r="G15">
            <v>3.0169999999999997E-3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A5" workbookViewId="0">
      <selection activeCell="H9" sqref="H9"/>
    </sheetView>
  </sheetViews>
  <sheetFormatPr defaultRowHeight="15" x14ac:dyDescent="0.25"/>
  <cols>
    <col min="1" max="1" width="5.42578125" style="1" customWidth="1"/>
    <col min="2" max="2" width="9.140625" style="1" customWidth="1"/>
    <col min="3" max="4" width="9.140625" style="1"/>
    <col min="5" max="5" width="10.7109375" style="1" customWidth="1"/>
    <col min="6" max="6" width="11.28515625" style="1" customWidth="1"/>
    <col min="7" max="7" width="9.7109375" style="1" customWidth="1"/>
    <col min="8" max="8" width="11" style="1" customWidth="1"/>
    <col min="9" max="9" width="12.42578125" style="1" customWidth="1"/>
    <col min="10" max="10" width="11.85546875" style="1" customWidth="1"/>
    <col min="11" max="16384" width="9.140625" style="1"/>
  </cols>
  <sheetData>
    <row r="1" spans="1:11" ht="15.75" thickBot="1" x14ac:dyDescent="0.3">
      <c r="I1" s="35" t="s">
        <v>18</v>
      </c>
      <c r="J1" s="35"/>
    </row>
    <row r="2" spans="1:11" ht="109.5" customHeight="1" x14ac:dyDescent="0.25">
      <c r="A2" s="36" t="s">
        <v>38</v>
      </c>
      <c r="B2" s="37"/>
      <c r="C2" s="37"/>
      <c r="D2" s="37"/>
      <c r="E2" s="37"/>
      <c r="F2" s="37"/>
      <c r="G2" s="37"/>
      <c r="H2" s="37"/>
      <c r="I2" s="37"/>
      <c r="J2" s="38"/>
    </row>
    <row r="3" spans="1:11" ht="15.75" thickBot="1" x14ac:dyDescent="0.3">
      <c r="A3" s="39" t="s">
        <v>10</v>
      </c>
      <c r="B3" s="40"/>
      <c r="C3" s="16"/>
      <c r="D3" s="16"/>
      <c r="E3" s="16"/>
      <c r="F3" s="16"/>
      <c r="G3" s="16"/>
      <c r="H3" s="16"/>
      <c r="I3" s="16"/>
      <c r="J3" s="17"/>
    </row>
    <row r="4" spans="1:11" ht="126.75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" t="s">
        <v>7</v>
      </c>
      <c r="I4" s="4" t="s">
        <v>8</v>
      </c>
      <c r="J4" s="4" t="s">
        <v>9</v>
      </c>
    </row>
    <row r="5" spans="1:11" x14ac:dyDescent="0.25">
      <c r="A5" s="9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10">
        <v>10</v>
      </c>
      <c r="K5" s="8"/>
    </row>
    <row r="6" spans="1:11" ht="90" x14ac:dyDescent="0.25">
      <c r="A6" s="11">
        <v>1</v>
      </c>
      <c r="B6" s="14" t="s">
        <v>21</v>
      </c>
      <c r="C6" s="14" t="s">
        <v>11</v>
      </c>
      <c r="D6" s="14" t="s">
        <v>14</v>
      </c>
      <c r="E6" s="18">
        <v>1.1160000000000001</v>
      </c>
      <c r="F6" s="2" t="s">
        <v>17</v>
      </c>
      <c r="G6" s="18">
        <v>0.2465</v>
      </c>
      <c r="H6" s="18">
        <v>0.24199999999999999</v>
      </c>
      <c r="I6" s="18">
        <v>1.1160000000000001</v>
      </c>
      <c r="J6" s="19">
        <f>I6-H6</f>
        <v>0.87400000000000011</v>
      </c>
    </row>
    <row r="7" spans="1:11" ht="114.75" x14ac:dyDescent="0.25">
      <c r="A7" s="11">
        <v>2</v>
      </c>
      <c r="B7" s="14" t="s">
        <v>20</v>
      </c>
      <c r="C7" s="14" t="s">
        <v>12</v>
      </c>
      <c r="D7" s="14" t="s">
        <v>15</v>
      </c>
      <c r="E7" s="18">
        <v>2.2320000000000002</v>
      </c>
      <c r="F7" s="2" t="s">
        <v>17</v>
      </c>
      <c r="G7" s="18">
        <v>0.70799999999999996</v>
      </c>
      <c r="H7" s="18">
        <v>0.73799999999999999</v>
      </c>
      <c r="I7" s="18">
        <v>2.2320000000000002</v>
      </c>
      <c r="J7" s="19">
        <f t="shared" ref="J7:J8" si="0">I7-H7</f>
        <v>1.4940000000000002</v>
      </c>
    </row>
    <row r="8" spans="1:11" ht="153.75" thickBot="1" x14ac:dyDescent="0.3">
      <c r="A8" s="12">
        <v>3</v>
      </c>
      <c r="B8" s="15" t="s">
        <v>19</v>
      </c>
      <c r="C8" s="15" t="s">
        <v>13</v>
      </c>
      <c r="D8" s="15" t="s">
        <v>16</v>
      </c>
      <c r="E8" s="20">
        <v>11.16</v>
      </c>
      <c r="F8" s="13" t="s">
        <v>17</v>
      </c>
      <c r="G8" s="20">
        <v>0.21199999999999999</v>
      </c>
      <c r="H8" s="20">
        <v>0.22</v>
      </c>
      <c r="I8" s="20">
        <v>11.16</v>
      </c>
      <c r="J8" s="19">
        <f t="shared" si="0"/>
        <v>10.94</v>
      </c>
    </row>
  </sheetData>
  <mergeCells count="3">
    <mergeCell ref="I1:J1"/>
    <mergeCell ref="A2:J2"/>
    <mergeCell ref="A3:B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A3" sqref="A3:B3"/>
    </sheetView>
  </sheetViews>
  <sheetFormatPr defaultRowHeight="15" x14ac:dyDescent="0.25"/>
  <cols>
    <col min="1" max="1" width="5.42578125" style="1" customWidth="1"/>
    <col min="2" max="2" width="9.140625" style="1" customWidth="1"/>
    <col min="3" max="4" width="9.140625" style="1"/>
    <col min="5" max="5" width="10.7109375" style="1" customWidth="1"/>
    <col min="6" max="10" width="14.5703125" style="1" customWidth="1"/>
    <col min="11" max="16384" width="9.140625" style="1"/>
  </cols>
  <sheetData>
    <row r="1" spans="1:11" ht="15.75" thickBot="1" x14ac:dyDescent="0.3">
      <c r="I1" s="35" t="s">
        <v>18</v>
      </c>
      <c r="J1" s="35"/>
    </row>
    <row r="2" spans="1:11" ht="109.5" customHeight="1" x14ac:dyDescent="0.25">
      <c r="A2" s="36" t="s">
        <v>33</v>
      </c>
      <c r="B2" s="37"/>
      <c r="C2" s="37"/>
      <c r="D2" s="37"/>
      <c r="E2" s="37"/>
      <c r="F2" s="37"/>
      <c r="G2" s="37"/>
      <c r="H2" s="37"/>
      <c r="I2" s="37"/>
      <c r="J2" s="38"/>
    </row>
    <row r="3" spans="1:11" ht="15.75" thickBot="1" x14ac:dyDescent="0.3">
      <c r="A3" s="39" t="s">
        <v>30</v>
      </c>
      <c r="B3" s="40"/>
      <c r="C3" s="16"/>
      <c r="D3" s="16"/>
      <c r="E3" s="16"/>
      <c r="F3" s="16"/>
      <c r="G3" s="16"/>
      <c r="H3" s="16"/>
      <c r="I3" s="16"/>
      <c r="J3" s="17"/>
    </row>
    <row r="4" spans="1:11" ht="111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3" t="s">
        <v>7</v>
      </c>
      <c r="I4" s="33" t="s">
        <v>8</v>
      </c>
      <c r="J4" s="34" t="s">
        <v>9</v>
      </c>
    </row>
    <row r="5" spans="1:11" ht="15.75" thickBot="1" x14ac:dyDescent="0.3">
      <c r="A5" s="23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5">
        <v>10</v>
      </c>
      <c r="K5" s="8"/>
    </row>
    <row r="6" spans="1:11" ht="89.25" x14ac:dyDescent="0.25">
      <c r="A6" s="26">
        <v>1</v>
      </c>
      <c r="B6" s="27" t="s">
        <v>21</v>
      </c>
      <c r="C6" s="27" t="s">
        <v>11</v>
      </c>
      <c r="D6" s="27" t="s">
        <v>14</v>
      </c>
      <c r="E6" s="30">
        <f>1.5/1000*24*30</f>
        <v>1.08</v>
      </c>
      <c r="F6" s="29" t="s">
        <v>17</v>
      </c>
      <c r="G6" s="30">
        <v>0.185</v>
      </c>
      <c r="H6" s="30"/>
      <c r="I6" s="30">
        <f>E6</f>
        <v>1.08</v>
      </c>
      <c r="J6" s="31">
        <f>I6-H6</f>
        <v>1.08</v>
      </c>
    </row>
    <row r="7" spans="1:11" ht="114.75" x14ac:dyDescent="0.25">
      <c r="A7" s="11">
        <v>2</v>
      </c>
      <c r="B7" s="14" t="s">
        <v>20</v>
      </c>
      <c r="C7" s="14" t="s">
        <v>12</v>
      </c>
      <c r="D7" s="14" t="s">
        <v>15</v>
      </c>
      <c r="E7" s="18">
        <f>3/1000*24*30</f>
        <v>2.16</v>
      </c>
      <c r="F7" s="2" t="s">
        <v>17</v>
      </c>
      <c r="G7" s="18">
        <f>[5]Ноябрь!$G$7+[5]Ноябрь!$G$8</f>
        <v>0.45088700000000004</v>
      </c>
      <c r="H7" s="18"/>
      <c r="I7" s="18">
        <f>E7</f>
        <v>2.16</v>
      </c>
      <c r="J7" s="19">
        <f t="shared" ref="J7:J8" si="0">I7-H7</f>
        <v>2.16</v>
      </c>
    </row>
    <row r="8" spans="1:11" ht="153.75" thickBot="1" x14ac:dyDescent="0.3">
      <c r="A8" s="12">
        <v>3</v>
      </c>
      <c r="B8" s="15" t="s">
        <v>19</v>
      </c>
      <c r="C8" s="15" t="s">
        <v>13</v>
      </c>
      <c r="D8" s="15" t="s">
        <v>16</v>
      </c>
      <c r="E8" s="20">
        <f>15/1000*24*30</f>
        <v>10.799999999999999</v>
      </c>
      <c r="F8" s="13" t="s">
        <v>17</v>
      </c>
      <c r="G8" s="20">
        <f>[5]Ноябрь!$G$9+[5]Ноябрь!$G$10+[5]Ноябрь!$G$11+[5]Ноябрь!$G$12+[5]Ноябрь!$G$13+[5]Ноябрь!$G$14+[5]Ноябрь!$G$15</f>
        <v>0.13041700000000001</v>
      </c>
      <c r="H8" s="20"/>
      <c r="I8" s="20">
        <f>E8</f>
        <v>10.799999999999999</v>
      </c>
      <c r="J8" s="32">
        <f t="shared" si="0"/>
        <v>10.799999999999999</v>
      </c>
    </row>
  </sheetData>
  <mergeCells count="3">
    <mergeCell ref="I1:J1"/>
    <mergeCell ref="A2:J2"/>
    <mergeCell ref="A3:B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view="pageBreakPreview" zoomScale="60" workbookViewId="0">
      <selection activeCell="H6" sqref="H6:H8"/>
    </sheetView>
  </sheetViews>
  <sheetFormatPr defaultRowHeight="15" x14ac:dyDescent="0.25"/>
  <cols>
    <col min="1" max="1" width="5.42578125" style="1" customWidth="1"/>
    <col min="2" max="2" width="9.140625" style="1" customWidth="1"/>
    <col min="3" max="4" width="9.140625" style="1"/>
    <col min="5" max="5" width="10.7109375" style="1" customWidth="1"/>
    <col min="6" max="10" width="14.5703125" style="1" customWidth="1"/>
    <col min="11" max="16384" width="9.140625" style="1"/>
  </cols>
  <sheetData>
    <row r="1" spans="1:11" ht="15.75" thickBot="1" x14ac:dyDescent="0.3">
      <c r="I1" s="35" t="s">
        <v>18</v>
      </c>
      <c r="J1" s="35"/>
    </row>
    <row r="2" spans="1:11" ht="109.5" customHeight="1" x14ac:dyDescent="0.25">
      <c r="A2" s="36" t="s">
        <v>32</v>
      </c>
      <c r="B2" s="37"/>
      <c r="C2" s="37"/>
      <c r="D2" s="37"/>
      <c r="E2" s="37"/>
      <c r="F2" s="37"/>
      <c r="G2" s="37"/>
      <c r="H2" s="37"/>
      <c r="I2" s="37"/>
      <c r="J2" s="38"/>
    </row>
    <row r="3" spans="1:11" ht="15.75" thickBot="1" x14ac:dyDescent="0.3">
      <c r="A3" s="39" t="s">
        <v>31</v>
      </c>
      <c r="B3" s="40"/>
      <c r="C3" s="16"/>
      <c r="D3" s="16"/>
      <c r="E3" s="16"/>
      <c r="F3" s="16"/>
      <c r="G3" s="16"/>
      <c r="H3" s="16"/>
      <c r="I3" s="16"/>
      <c r="J3" s="17"/>
    </row>
    <row r="4" spans="1:11" ht="111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3" t="s">
        <v>7</v>
      </c>
      <c r="I4" s="33" t="s">
        <v>8</v>
      </c>
      <c r="J4" s="34" t="s">
        <v>9</v>
      </c>
    </row>
    <row r="5" spans="1:11" ht="15.75" thickBot="1" x14ac:dyDescent="0.3">
      <c r="A5" s="23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5">
        <v>10</v>
      </c>
      <c r="K5" s="8"/>
    </row>
    <row r="6" spans="1:11" ht="89.25" x14ac:dyDescent="0.25">
      <c r="A6" s="26">
        <v>1</v>
      </c>
      <c r="B6" s="27" t="s">
        <v>21</v>
      </c>
      <c r="C6" s="27" t="s">
        <v>11</v>
      </c>
      <c r="D6" s="27" t="s">
        <v>14</v>
      </c>
      <c r="E6" s="30">
        <f>1.5/1000*24*31</f>
        <v>1.1160000000000001</v>
      </c>
      <c r="F6" s="29" t="s">
        <v>17</v>
      </c>
      <c r="G6" s="30">
        <v>0.22</v>
      </c>
      <c r="H6" s="30"/>
      <c r="I6" s="30">
        <f>E6</f>
        <v>1.1160000000000001</v>
      </c>
      <c r="J6" s="31">
        <f>I6-H6</f>
        <v>1.1160000000000001</v>
      </c>
    </row>
    <row r="7" spans="1:11" ht="114.75" x14ac:dyDescent="0.25">
      <c r="A7" s="11">
        <v>2</v>
      </c>
      <c r="B7" s="14" t="s">
        <v>20</v>
      </c>
      <c r="C7" s="14" t="s">
        <v>12</v>
      </c>
      <c r="D7" s="14" t="s">
        <v>15</v>
      </c>
      <c r="E7" s="18">
        <f>3/1000*24*31</f>
        <v>2.2320000000000002</v>
      </c>
      <c r="F7" s="2" t="s">
        <v>17</v>
      </c>
      <c r="G7" s="18">
        <v>0.56100000000000005</v>
      </c>
      <c r="H7" s="18"/>
      <c r="I7" s="18">
        <f>E7</f>
        <v>2.2320000000000002</v>
      </c>
      <c r="J7" s="19">
        <f t="shared" ref="J7:J8" si="0">I7-H7</f>
        <v>2.2320000000000002</v>
      </c>
    </row>
    <row r="8" spans="1:11" ht="153.75" thickBot="1" x14ac:dyDescent="0.3">
      <c r="A8" s="12">
        <v>3</v>
      </c>
      <c r="B8" s="15" t="s">
        <v>19</v>
      </c>
      <c r="C8" s="15" t="s">
        <v>13</v>
      </c>
      <c r="D8" s="15" t="s">
        <v>16</v>
      </c>
      <c r="E8" s="20">
        <f>15/1000*24*31</f>
        <v>11.16</v>
      </c>
      <c r="F8" s="13" t="s">
        <v>17</v>
      </c>
      <c r="G8" s="20">
        <v>0.19</v>
      </c>
      <c r="H8" s="20"/>
      <c r="I8" s="20">
        <f>E8</f>
        <v>11.16</v>
      </c>
      <c r="J8" s="32">
        <f t="shared" si="0"/>
        <v>11.16</v>
      </c>
    </row>
  </sheetData>
  <mergeCells count="3">
    <mergeCell ref="I1:J1"/>
    <mergeCell ref="A2:J2"/>
    <mergeCell ref="A3:B3"/>
  </mergeCells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A4" workbookViewId="0">
      <selection activeCell="H6" sqref="H6:H8"/>
    </sheetView>
  </sheetViews>
  <sheetFormatPr defaultRowHeight="15" x14ac:dyDescent="0.25"/>
  <cols>
    <col min="1" max="1" width="5.42578125" style="1" customWidth="1"/>
    <col min="2" max="2" width="9.140625" style="1" customWidth="1"/>
    <col min="3" max="4" width="9.140625" style="1"/>
    <col min="5" max="5" width="10.7109375" style="1" customWidth="1"/>
    <col min="6" max="6" width="11.28515625" style="1" customWidth="1"/>
    <col min="7" max="7" width="9.7109375" style="1" customWidth="1"/>
    <col min="8" max="8" width="11" style="1" customWidth="1"/>
    <col min="9" max="9" width="12.42578125" style="1" customWidth="1"/>
    <col min="10" max="10" width="11.85546875" style="1" customWidth="1"/>
    <col min="11" max="16384" width="9.140625" style="1"/>
  </cols>
  <sheetData>
    <row r="1" spans="1:11" ht="15.75" thickBot="1" x14ac:dyDescent="0.3">
      <c r="I1" s="35" t="s">
        <v>18</v>
      </c>
      <c r="J1" s="35"/>
    </row>
    <row r="2" spans="1:11" ht="109.5" customHeight="1" x14ac:dyDescent="0.25">
      <c r="A2" s="36" t="s">
        <v>39</v>
      </c>
      <c r="B2" s="37"/>
      <c r="C2" s="37"/>
      <c r="D2" s="37"/>
      <c r="E2" s="37"/>
      <c r="F2" s="37"/>
      <c r="G2" s="37"/>
      <c r="H2" s="37"/>
      <c r="I2" s="37"/>
      <c r="J2" s="38"/>
    </row>
    <row r="3" spans="1:11" ht="15.75" thickBot="1" x14ac:dyDescent="0.3">
      <c r="A3" s="39" t="s">
        <v>22</v>
      </c>
      <c r="B3" s="40"/>
      <c r="C3" s="16"/>
      <c r="D3" s="16"/>
      <c r="E3" s="16"/>
      <c r="F3" s="16"/>
      <c r="G3" s="16"/>
      <c r="H3" s="16"/>
      <c r="I3" s="16"/>
      <c r="J3" s="17"/>
    </row>
    <row r="4" spans="1:11" ht="126.75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" t="s">
        <v>7</v>
      </c>
      <c r="I4" s="4" t="s">
        <v>8</v>
      </c>
      <c r="J4" s="4" t="s">
        <v>9</v>
      </c>
    </row>
    <row r="5" spans="1:11" x14ac:dyDescent="0.25">
      <c r="A5" s="9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10">
        <v>10</v>
      </c>
      <c r="K5" s="8"/>
    </row>
    <row r="6" spans="1:11" ht="90" x14ac:dyDescent="0.25">
      <c r="A6" s="11">
        <v>1</v>
      </c>
      <c r="B6" s="14" t="s">
        <v>21</v>
      </c>
      <c r="C6" s="14" t="s">
        <v>11</v>
      </c>
      <c r="D6" s="14" t="s">
        <v>14</v>
      </c>
      <c r="E6" s="21">
        <f>1.5/1000*24*28</f>
        <v>1.008</v>
      </c>
      <c r="F6" s="2" t="s">
        <v>17</v>
      </c>
      <c r="G6" s="18">
        <f>203.5/1000</f>
        <v>0.20349999999999999</v>
      </c>
      <c r="H6" s="18">
        <f>[1]Февраль!$H$6</f>
        <v>0.146316</v>
      </c>
      <c r="I6" s="2">
        <v>1.008</v>
      </c>
      <c r="J6" s="19">
        <f>I6-H6</f>
        <v>0.86168400000000001</v>
      </c>
    </row>
    <row r="7" spans="1:11" ht="114.75" x14ac:dyDescent="0.25">
      <c r="A7" s="11">
        <v>2</v>
      </c>
      <c r="B7" s="14" t="s">
        <v>20</v>
      </c>
      <c r="C7" s="14" t="s">
        <v>12</v>
      </c>
      <c r="D7" s="14" t="s">
        <v>15</v>
      </c>
      <c r="E7" s="21">
        <f>3/1000*24*28</f>
        <v>2.016</v>
      </c>
      <c r="F7" s="2" t="s">
        <v>17</v>
      </c>
      <c r="G7" s="18">
        <v>0.58622099999999999</v>
      </c>
      <c r="H7" s="18">
        <f>[1]Февраль!$H$7+[1]Февраль!$H$8</f>
        <v>0.67827099999999996</v>
      </c>
      <c r="I7" s="2">
        <v>2.016</v>
      </c>
      <c r="J7" s="19">
        <f t="shared" ref="J7:J8" si="0">I7-H7</f>
        <v>1.3377289999999999</v>
      </c>
    </row>
    <row r="8" spans="1:11" ht="153.75" thickBot="1" x14ac:dyDescent="0.3">
      <c r="A8" s="12">
        <v>3</v>
      </c>
      <c r="B8" s="15" t="s">
        <v>19</v>
      </c>
      <c r="C8" s="15" t="s">
        <v>13</v>
      </c>
      <c r="D8" s="15" t="s">
        <v>16</v>
      </c>
      <c r="E8" s="22">
        <f>15/1000*24*28</f>
        <v>10.08</v>
      </c>
      <c r="F8" s="13" t="s">
        <v>17</v>
      </c>
      <c r="G8" s="20">
        <f>189.196/1000</f>
        <v>0.189196</v>
      </c>
      <c r="H8" s="20">
        <f>SUM([1]Февраль!$H$9:$H$15)</f>
        <v>0.17644400000000005</v>
      </c>
      <c r="I8" s="13">
        <v>10.08</v>
      </c>
      <c r="J8" s="19">
        <f t="shared" si="0"/>
        <v>9.903556</v>
      </c>
    </row>
  </sheetData>
  <mergeCells count="3">
    <mergeCell ref="I1:J1"/>
    <mergeCell ref="A2:J2"/>
    <mergeCell ref="A3:B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A7" workbookViewId="0">
      <selection activeCell="H6" sqref="H6"/>
    </sheetView>
  </sheetViews>
  <sheetFormatPr defaultRowHeight="15" x14ac:dyDescent="0.25"/>
  <cols>
    <col min="1" max="1" width="5.42578125" style="1" customWidth="1"/>
    <col min="2" max="2" width="9.140625" style="1" customWidth="1"/>
    <col min="3" max="4" width="9.140625" style="1"/>
    <col min="5" max="5" width="10.7109375" style="1" customWidth="1"/>
    <col min="6" max="10" width="14.5703125" style="1" customWidth="1"/>
    <col min="11" max="16384" width="9.140625" style="1"/>
  </cols>
  <sheetData>
    <row r="1" spans="1:11" ht="15.75" thickBot="1" x14ac:dyDescent="0.3">
      <c r="I1" s="35" t="s">
        <v>18</v>
      </c>
      <c r="J1" s="35"/>
    </row>
    <row r="2" spans="1:11" ht="109.5" customHeight="1" x14ac:dyDescent="0.25">
      <c r="A2" s="36" t="s">
        <v>40</v>
      </c>
      <c r="B2" s="37"/>
      <c r="C2" s="37"/>
      <c r="D2" s="37"/>
      <c r="E2" s="37"/>
      <c r="F2" s="37"/>
      <c r="G2" s="37"/>
      <c r="H2" s="37"/>
      <c r="I2" s="37"/>
      <c r="J2" s="38"/>
    </row>
    <row r="3" spans="1:11" ht="15.75" thickBot="1" x14ac:dyDescent="0.3">
      <c r="A3" s="39" t="s">
        <v>23</v>
      </c>
      <c r="B3" s="40"/>
      <c r="C3" s="16"/>
      <c r="D3" s="16"/>
      <c r="E3" s="16"/>
      <c r="F3" s="16"/>
      <c r="G3" s="16"/>
      <c r="H3" s="16"/>
      <c r="I3" s="16"/>
      <c r="J3" s="17"/>
    </row>
    <row r="4" spans="1:11" ht="111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3" t="s">
        <v>7</v>
      </c>
      <c r="I4" s="33" t="s">
        <v>8</v>
      </c>
      <c r="J4" s="34" t="s">
        <v>9</v>
      </c>
    </row>
    <row r="5" spans="1:11" ht="15.75" thickBot="1" x14ac:dyDescent="0.3">
      <c r="A5" s="23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5">
        <v>10</v>
      </c>
      <c r="K5" s="8"/>
    </row>
    <row r="6" spans="1:11" ht="89.25" x14ac:dyDescent="0.25">
      <c r="A6" s="26">
        <v>1</v>
      </c>
      <c r="B6" s="27" t="s">
        <v>21</v>
      </c>
      <c r="C6" s="27" t="s">
        <v>11</v>
      </c>
      <c r="D6" s="27" t="s">
        <v>14</v>
      </c>
      <c r="E6" s="28">
        <f>1.5/1000*24*30</f>
        <v>1.08</v>
      </c>
      <c r="F6" s="29" t="s">
        <v>17</v>
      </c>
      <c r="G6" s="30">
        <f>[2]Март!$G$6</f>
        <v>0.21030000000000001</v>
      </c>
      <c r="H6" s="30">
        <f>[2]Март!$H$6</f>
        <v>0.18762700000000002</v>
      </c>
      <c r="I6" s="29">
        <v>1.008</v>
      </c>
      <c r="J6" s="31">
        <f>I6-H6</f>
        <v>0.82037300000000002</v>
      </c>
    </row>
    <row r="7" spans="1:11" ht="114.75" x14ac:dyDescent="0.25">
      <c r="A7" s="11">
        <v>2</v>
      </c>
      <c r="B7" s="14" t="s">
        <v>20</v>
      </c>
      <c r="C7" s="14" t="s">
        <v>12</v>
      </c>
      <c r="D7" s="14" t="s">
        <v>15</v>
      </c>
      <c r="E7" s="21">
        <f>3/1000*24*30</f>
        <v>2.16</v>
      </c>
      <c r="F7" s="2" t="s">
        <v>17</v>
      </c>
      <c r="G7" s="18">
        <f>[2]Март!$G$7+[2]Март!$G$8</f>
        <v>0.49040099999999998</v>
      </c>
      <c r="H7" s="18">
        <f>[2]Март!$H$7+[2]Март!$H$8</f>
        <v>0.51466400000000001</v>
      </c>
      <c r="I7" s="2">
        <v>2.016</v>
      </c>
      <c r="J7" s="19">
        <f t="shared" ref="J7:J8" si="0">I7-H7</f>
        <v>1.501336</v>
      </c>
    </row>
    <row r="8" spans="1:11" ht="153.75" thickBot="1" x14ac:dyDescent="0.3">
      <c r="A8" s="12">
        <v>3</v>
      </c>
      <c r="B8" s="15" t="s">
        <v>19</v>
      </c>
      <c r="C8" s="15" t="s">
        <v>13</v>
      </c>
      <c r="D8" s="15" t="s">
        <v>16</v>
      </c>
      <c r="E8" s="22">
        <f>15/1000*24*30</f>
        <v>10.799999999999999</v>
      </c>
      <c r="F8" s="13" t="s">
        <v>17</v>
      </c>
      <c r="G8" s="20">
        <f>SUM([2]Март!$G$9:$G$15)</f>
        <v>0.14817300000000003</v>
      </c>
      <c r="H8" s="20">
        <f>SUM([2]Март!$H$9:$H$15)</f>
        <v>0.13905800000000001</v>
      </c>
      <c r="I8" s="13">
        <v>10.08</v>
      </c>
      <c r="J8" s="32">
        <f t="shared" si="0"/>
        <v>9.9409419999999997</v>
      </c>
    </row>
  </sheetData>
  <mergeCells count="3">
    <mergeCell ref="I1:J1"/>
    <mergeCell ref="A2:J2"/>
    <mergeCell ref="A3:B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H7" sqref="H7:H8"/>
    </sheetView>
  </sheetViews>
  <sheetFormatPr defaultRowHeight="15" x14ac:dyDescent="0.25"/>
  <cols>
    <col min="1" max="1" width="5.42578125" style="1" customWidth="1"/>
    <col min="2" max="2" width="9.140625" style="1" customWidth="1"/>
    <col min="3" max="4" width="9.140625" style="1"/>
    <col min="5" max="5" width="10.7109375" style="1" customWidth="1"/>
    <col min="6" max="10" width="14.5703125" style="1" customWidth="1"/>
    <col min="11" max="16384" width="9.140625" style="1"/>
  </cols>
  <sheetData>
    <row r="1" spans="1:11" ht="15.75" thickBot="1" x14ac:dyDescent="0.3">
      <c r="I1" s="35" t="s">
        <v>18</v>
      </c>
      <c r="J1" s="35"/>
    </row>
    <row r="2" spans="1:11" ht="109.5" customHeight="1" x14ac:dyDescent="0.25">
      <c r="A2" s="36" t="s">
        <v>41</v>
      </c>
      <c r="B2" s="37"/>
      <c r="C2" s="37"/>
      <c r="D2" s="37"/>
      <c r="E2" s="37"/>
      <c r="F2" s="37"/>
      <c r="G2" s="37"/>
      <c r="H2" s="37"/>
      <c r="I2" s="37"/>
      <c r="J2" s="38"/>
    </row>
    <row r="3" spans="1:11" ht="15.75" thickBot="1" x14ac:dyDescent="0.3">
      <c r="A3" s="39" t="s">
        <v>24</v>
      </c>
      <c r="B3" s="40"/>
      <c r="C3" s="16"/>
      <c r="D3" s="16"/>
      <c r="E3" s="16"/>
      <c r="F3" s="16"/>
      <c r="G3" s="16"/>
      <c r="H3" s="16"/>
      <c r="I3" s="16"/>
      <c r="J3" s="17"/>
    </row>
    <row r="4" spans="1:11" ht="111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3" t="s">
        <v>7</v>
      </c>
      <c r="I4" s="33" t="s">
        <v>8</v>
      </c>
      <c r="J4" s="34" t="s">
        <v>9</v>
      </c>
    </row>
    <row r="5" spans="1:11" ht="15.75" thickBot="1" x14ac:dyDescent="0.3">
      <c r="A5" s="23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5">
        <v>10</v>
      </c>
      <c r="K5" s="8"/>
    </row>
    <row r="6" spans="1:11" ht="89.25" x14ac:dyDescent="0.25">
      <c r="A6" s="26">
        <v>1</v>
      </c>
      <c r="B6" s="27" t="s">
        <v>21</v>
      </c>
      <c r="C6" s="27" t="s">
        <v>11</v>
      </c>
      <c r="D6" s="27" t="s">
        <v>14</v>
      </c>
      <c r="E6" s="28">
        <f>1.5/1000*24*30</f>
        <v>1.08</v>
      </c>
      <c r="F6" s="29" t="s">
        <v>17</v>
      </c>
      <c r="G6" s="30">
        <f>[3]Апрель!$G$6</f>
        <v>0.1691</v>
      </c>
      <c r="H6" s="30">
        <f>[3]Апрель!$H$6</f>
        <v>0.15972999999999998</v>
      </c>
      <c r="I6" s="29">
        <v>1.008</v>
      </c>
      <c r="J6" s="31">
        <f>I6-H6</f>
        <v>0.84827000000000008</v>
      </c>
    </row>
    <row r="7" spans="1:11" ht="114.75" x14ac:dyDescent="0.25">
      <c r="A7" s="11">
        <v>2</v>
      </c>
      <c r="B7" s="14" t="s">
        <v>20</v>
      </c>
      <c r="C7" s="14" t="s">
        <v>12</v>
      </c>
      <c r="D7" s="14" t="s">
        <v>15</v>
      </c>
      <c r="E7" s="21">
        <f>3/1000*24*30</f>
        <v>2.16</v>
      </c>
      <c r="F7" s="2" t="s">
        <v>17</v>
      </c>
      <c r="G7" s="18">
        <f>[3]Апрель!$G$7+[3]Апрель!$G$8</f>
        <v>0.42031299999999999</v>
      </c>
      <c r="H7" s="18">
        <f>[3]Апрель!$H$7+[3]Апрель!$H$8</f>
        <v>0.43915799999999999</v>
      </c>
      <c r="I7" s="2">
        <v>2.016</v>
      </c>
      <c r="J7" s="19">
        <f t="shared" ref="J7:J8" si="0">I7-H7</f>
        <v>1.5768420000000001</v>
      </c>
    </row>
    <row r="8" spans="1:11" ht="153.75" thickBot="1" x14ac:dyDescent="0.3">
      <c r="A8" s="12">
        <v>3</v>
      </c>
      <c r="B8" s="15" t="s">
        <v>19</v>
      </c>
      <c r="C8" s="15" t="s">
        <v>13</v>
      </c>
      <c r="D8" s="15" t="s">
        <v>16</v>
      </c>
      <c r="E8" s="22">
        <f>15/1000*24*30</f>
        <v>10.799999999999999</v>
      </c>
      <c r="F8" s="13" t="s">
        <v>17</v>
      </c>
      <c r="G8" s="20">
        <f>SUM([3]Апрель!$G$9:$G$15)</f>
        <v>9.5567999999999986E-2</v>
      </c>
      <c r="H8" s="20">
        <f>SUM([3]Апрель!$H$9:$H$15)</f>
        <v>0.10629300000000003</v>
      </c>
      <c r="I8" s="13">
        <v>10.08</v>
      </c>
      <c r="J8" s="32">
        <f t="shared" si="0"/>
        <v>9.9737069999999992</v>
      </c>
    </row>
  </sheetData>
  <mergeCells count="3">
    <mergeCell ref="I1:J1"/>
    <mergeCell ref="A2:J2"/>
    <mergeCell ref="A3:B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A3" sqref="A3:B3"/>
    </sheetView>
  </sheetViews>
  <sheetFormatPr defaultRowHeight="15" x14ac:dyDescent="0.25"/>
  <cols>
    <col min="1" max="1" width="5.42578125" style="1" customWidth="1"/>
    <col min="2" max="2" width="9.140625" style="1" customWidth="1"/>
    <col min="3" max="4" width="9.140625" style="1"/>
    <col min="5" max="5" width="10.7109375" style="1" customWidth="1"/>
    <col min="6" max="10" width="14.5703125" style="1" customWidth="1"/>
    <col min="11" max="16384" width="9.140625" style="1"/>
  </cols>
  <sheetData>
    <row r="1" spans="1:11" ht="15.75" thickBot="1" x14ac:dyDescent="0.3">
      <c r="I1" s="35" t="s">
        <v>18</v>
      </c>
      <c r="J1" s="35"/>
    </row>
    <row r="2" spans="1:11" ht="109.5" customHeight="1" x14ac:dyDescent="0.25">
      <c r="A2" s="36" t="s">
        <v>42</v>
      </c>
      <c r="B2" s="37"/>
      <c r="C2" s="37"/>
      <c r="D2" s="37"/>
      <c r="E2" s="37"/>
      <c r="F2" s="37"/>
      <c r="G2" s="37"/>
      <c r="H2" s="37"/>
      <c r="I2" s="37"/>
      <c r="J2" s="38"/>
    </row>
    <row r="3" spans="1:11" ht="15.75" thickBot="1" x14ac:dyDescent="0.3">
      <c r="A3" s="39" t="s">
        <v>25</v>
      </c>
      <c r="B3" s="40"/>
      <c r="C3" s="16"/>
      <c r="D3" s="16"/>
      <c r="E3" s="16"/>
      <c r="F3" s="16"/>
      <c r="G3" s="16"/>
      <c r="H3" s="16"/>
      <c r="I3" s="16"/>
      <c r="J3" s="17"/>
    </row>
    <row r="4" spans="1:11" ht="111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3" t="s">
        <v>7</v>
      </c>
      <c r="I4" s="33" t="s">
        <v>8</v>
      </c>
      <c r="J4" s="34" t="s">
        <v>9</v>
      </c>
    </row>
    <row r="5" spans="1:11" ht="15.75" thickBot="1" x14ac:dyDescent="0.3">
      <c r="A5" s="23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5">
        <v>10</v>
      </c>
      <c r="K5" s="8"/>
    </row>
    <row r="6" spans="1:11" ht="89.25" x14ac:dyDescent="0.25">
      <c r="A6" s="26">
        <v>1</v>
      </c>
      <c r="B6" s="27" t="s">
        <v>21</v>
      </c>
      <c r="C6" s="27" t="s">
        <v>11</v>
      </c>
      <c r="D6" s="27" t="s">
        <v>14</v>
      </c>
      <c r="E6" s="28">
        <f>1.5/1000*24*28</f>
        <v>1.008</v>
      </c>
      <c r="F6" s="29" t="s">
        <v>17</v>
      </c>
      <c r="G6" s="30">
        <v>0.1454</v>
      </c>
      <c r="H6" s="30"/>
      <c r="I6" s="29">
        <v>1.008</v>
      </c>
      <c r="J6" s="31">
        <f>I6-H6</f>
        <v>1.008</v>
      </c>
    </row>
    <row r="7" spans="1:11" ht="114.75" x14ac:dyDescent="0.25">
      <c r="A7" s="11">
        <v>2</v>
      </c>
      <c r="B7" s="14" t="s">
        <v>20</v>
      </c>
      <c r="C7" s="14" t="s">
        <v>12</v>
      </c>
      <c r="D7" s="14" t="s">
        <v>15</v>
      </c>
      <c r="E7" s="21">
        <f>3/1000*24*28</f>
        <v>2.016</v>
      </c>
      <c r="F7" s="2" t="s">
        <v>17</v>
      </c>
      <c r="G7" s="18">
        <v>0.38700000000000001</v>
      </c>
      <c r="H7" s="18"/>
      <c r="I7" s="2">
        <v>2.016</v>
      </c>
      <c r="J7" s="19">
        <f t="shared" ref="J7:J8" si="0">I7-H7</f>
        <v>2.016</v>
      </c>
    </row>
    <row r="8" spans="1:11" ht="153.75" thickBot="1" x14ac:dyDescent="0.3">
      <c r="A8" s="12">
        <v>3</v>
      </c>
      <c r="B8" s="15" t="s">
        <v>19</v>
      </c>
      <c r="C8" s="15" t="s">
        <v>13</v>
      </c>
      <c r="D8" s="15" t="s">
        <v>16</v>
      </c>
      <c r="E8" s="22">
        <f>15/1000*24*28</f>
        <v>10.08</v>
      </c>
      <c r="F8" s="13" t="s">
        <v>17</v>
      </c>
      <c r="G8" s="20">
        <v>0.02</v>
      </c>
      <c r="H8" s="20"/>
      <c r="I8" s="13">
        <v>10.08</v>
      </c>
      <c r="J8" s="32">
        <f t="shared" si="0"/>
        <v>10.08</v>
      </c>
    </row>
  </sheetData>
  <mergeCells count="3">
    <mergeCell ref="I1:J1"/>
    <mergeCell ref="A2:J2"/>
    <mergeCell ref="A3:B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A3" sqref="A3:B3"/>
    </sheetView>
  </sheetViews>
  <sheetFormatPr defaultRowHeight="15" x14ac:dyDescent="0.25"/>
  <cols>
    <col min="1" max="1" width="5.42578125" style="1" customWidth="1"/>
    <col min="2" max="2" width="9.140625" style="1" customWidth="1"/>
    <col min="3" max="4" width="9.140625" style="1"/>
    <col min="5" max="5" width="10.7109375" style="1" customWidth="1"/>
    <col min="6" max="10" width="14.5703125" style="1" customWidth="1"/>
    <col min="11" max="16384" width="9.140625" style="1"/>
  </cols>
  <sheetData>
    <row r="1" spans="1:11" ht="15.75" thickBot="1" x14ac:dyDescent="0.3">
      <c r="I1" s="35" t="s">
        <v>18</v>
      </c>
      <c r="J1" s="35"/>
    </row>
    <row r="2" spans="1:11" ht="109.5" customHeight="1" x14ac:dyDescent="0.25">
      <c r="A2" s="36" t="s">
        <v>37</v>
      </c>
      <c r="B2" s="37"/>
      <c r="C2" s="37"/>
      <c r="D2" s="37"/>
      <c r="E2" s="37"/>
      <c r="F2" s="37"/>
      <c r="G2" s="37"/>
      <c r="H2" s="37"/>
      <c r="I2" s="37"/>
      <c r="J2" s="38"/>
    </row>
    <row r="3" spans="1:11" ht="15.75" thickBot="1" x14ac:dyDescent="0.3">
      <c r="A3" s="39" t="s">
        <v>26</v>
      </c>
      <c r="B3" s="40"/>
      <c r="C3" s="16"/>
      <c r="D3" s="16"/>
      <c r="E3" s="16"/>
      <c r="F3" s="16"/>
      <c r="G3" s="16"/>
      <c r="H3" s="16"/>
      <c r="I3" s="16"/>
      <c r="J3" s="17"/>
    </row>
    <row r="4" spans="1:11" ht="111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3" t="s">
        <v>7</v>
      </c>
      <c r="I4" s="33" t="s">
        <v>8</v>
      </c>
      <c r="J4" s="34" t="s">
        <v>9</v>
      </c>
    </row>
    <row r="5" spans="1:11" ht="15.75" thickBot="1" x14ac:dyDescent="0.3">
      <c r="A5" s="23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5">
        <v>10</v>
      </c>
      <c r="K5" s="8"/>
    </row>
    <row r="6" spans="1:11" ht="89.25" x14ac:dyDescent="0.25">
      <c r="A6" s="26">
        <v>1</v>
      </c>
      <c r="B6" s="27" t="s">
        <v>21</v>
      </c>
      <c r="C6" s="27" t="s">
        <v>11</v>
      </c>
      <c r="D6" s="27" t="s">
        <v>14</v>
      </c>
      <c r="E6" s="28">
        <f>1.5/1000*24*30</f>
        <v>1.08</v>
      </c>
      <c r="F6" s="29" t="s">
        <v>17</v>
      </c>
      <c r="G6" s="30">
        <v>9.01E-2</v>
      </c>
      <c r="H6" s="30"/>
      <c r="I6" s="28">
        <f>E6</f>
        <v>1.08</v>
      </c>
      <c r="J6" s="31">
        <f>I6-H6</f>
        <v>1.08</v>
      </c>
    </row>
    <row r="7" spans="1:11" ht="114.75" x14ac:dyDescent="0.25">
      <c r="A7" s="11">
        <v>2</v>
      </c>
      <c r="B7" s="14" t="s">
        <v>20</v>
      </c>
      <c r="C7" s="14" t="s">
        <v>12</v>
      </c>
      <c r="D7" s="14" t="s">
        <v>15</v>
      </c>
      <c r="E7" s="21">
        <f>3/1000*24*30</f>
        <v>2.16</v>
      </c>
      <c r="F7" s="2" t="s">
        <v>17</v>
      </c>
      <c r="G7" s="18">
        <v>0.224</v>
      </c>
      <c r="H7" s="18"/>
      <c r="I7" s="21">
        <f>E7</f>
        <v>2.16</v>
      </c>
      <c r="J7" s="19">
        <f t="shared" ref="J7:J8" si="0">I7-H7</f>
        <v>2.16</v>
      </c>
    </row>
    <row r="8" spans="1:11" ht="153.75" thickBot="1" x14ac:dyDescent="0.3">
      <c r="A8" s="12">
        <v>3</v>
      </c>
      <c r="B8" s="15" t="s">
        <v>19</v>
      </c>
      <c r="C8" s="15" t="s">
        <v>13</v>
      </c>
      <c r="D8" s="15" t="s">
        <v>16</v>
      </c>
      <c r="E8" s="22">
        <f>15/1000*24*30</f>
        <v>10.799999999999999</v>
      </c>
      <c r="F8" s="13" t="s">
        <v>17</v>
      </c>
      <c r="G8" s="20">
        <v>1E-3</v>
      </c>
      <c r="H8" s="20"/>
      <c r="I8" s="22">
        <f>E8</f>
        <v>10.799999999999999</v>
      </c>
      <c r="J8" s="32">
        <f t="shared" si="0"/>
        <v>10.799999999999999</v>
      </c>
    </row>
  </sheetData>
  <mergeCells count="3">
    <mergeCell ref="I1:J1"/>
    <mergeCell ref="A2:J2"/>
    <mergeCell ref="A3:B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H6" sqref="H6:H8"/>
    </sheetView>
  </sheetViews>
  <sheetFormatPr defaultRowHeight="15" x14ac:dyDescent="0.25"/>
  <cols>
    <col min="1" max="1" width="5.42578125" style="1" customWidth="1"/>
    <col min="2" max="2" width="9.140625" style="1" customWidth="1"/>
    <col min="3" max="4" width="9.140625" style="1"/>
    <col min="5" max="5" width="10.7109375" style="1" customWidth="1"/>
    <col min="6" max="10" width="14.5703125" style="1" customWidth="1"/>
    <col min="11" max="16384" width="9.140625" style="1"/>
  </cols>
  <sheetData>
    <row r="1" spans="1:11" ht="15.75" thickBot="1" x14ac:dyDescent="0.3">
      <c r="I1" s="35" t="s">
        <v>18</v>
      </c>
      <c r="J1" s="35"/>
    </row>
    <row r="2" spans="1:11" ht="109.5" customHeight="1" x14ac:dyDescent="0.25">
      <c r="A2" s="36" t="s">
        <v>36</v>
      </c>
      <c r="B2" s="37"/>
      <c r="C2" s="37"/>
      <c r="D2" s="37"/>
      <c r="E2" s="37"/>
      <c r="F2" s="37"/>
      <c r="G2" s="37"/>
      <c r="H2" s="37"/>
      <c r="I2" s="37"/>
      <c r="J2" s="38"/>
    </row>
    <row r="3" spans="1:11" ht="15.75" thickBot="1" x14ac:dyDescent="0.3">
      <c r="A3" s="39" t="s">
        <v>27</v>
      </c>
      <c r="B3" s="40"/>
      <c r="C3" s="16"/>
      <c r="D3" s="16"/>
      <c r="E3" s="16"/>
      <c r="F3" s="16"/>
      <c r="G3" s="16"/>
      <c r="H3" s="16"/>
      <c r="I3" s="16"/>
      <c r="J3" s="17"/>
    </row>
    <row r="4" spans="1:11" ht="111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3" t="s">
        <v>7</v>
      </c>
      <c r="I4" s="33" t="s">
        <v>8</v>
      </c>
      <c r="J4" s="34" t="s">
        <v>9</v>
      </c>
    </row>
    <row r="5" spans="1:11" ht="15.75" thickBot="1" x14ac:dyDescent="0.3">
      <c r="A5" s="23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5">
        <v>10</v>
      </c>
      <c r="K5" s="8"/>
    </row>
    <row r="6" spans="1:11" ht="89.25" x14ac:dyDescent="0.25">
      <c r="A6" s="26">
        <v>1</v>
      </c>
      <c r="B6" s="27" t="s">
        <v>21</v>
      </c>
      <c r="C6" s="27" t="s">
        <v>11</v>
      </c>
      <c r="D6" s="27" t="s">
        <v>14</v>
      </c>
      <c r="E6" s="28">
        <f>1.5/1000*24*31</f>
        <v>1.1160000000000001</v>
      </c>
      <c r="F6" s="29" t="s">
        <v>17</v>
      </c>
      <c r="G6" s="30">
        <v>9.2799999999999994E-2</v>
      </c>
      <c r="H6" s="30"/>
      <c r="I6" s="28">
        <f>E6</f>
        <v>1.1160000000000001</v>
      </c>
      <c r="J6" s="31">
        <f>I6-H6</f>
        <v>1.1160000000000001</v>
      </c>
    </row>
    <row r="7" spans="1:11" ht="114.75" x14ac:dyDescent="0.25">
      <c r="A7" s="11">
        <v>2</v>
      </c>
      <c r="B7" s="14" t="s">
        <v>20</v>
      </c>
      <c r="C7" s="14" t="s">
        <v>12</v>
      </c>
      <c r="D7" s="14" t="s">
        <v>15</v>
      </c>
      <c r="E7" s="21">
        <f>3/1000*24*31</f>
        <v>2.2320000000000002</v>
      </c>
      <c r="F7" s="2" t="s">
        <v>17</v>
      </c>
      <c r="G7" s="18">
        <v>0.249</v>
      </c>
      <c r="H7" s="18"/>
      <c r="I7" s="21">
        <f>E7</f>
        <v>2.2320000000000002</v>
      </c>
      <c r="J7" s="19">
        <f t="shared" ref="J7:J8" si="0">I7-H7</f>
        <v>2.2320000000000002</v>
      </c>
    </row>
    <row r="8" spans="1:11" ht="153.75" thickBot="1" x14ac:dyDescent="0.3">
      <c r="A8" s="12">
        <v>3</v>
      </c>
      <c r="B8" s="15" t="s">
        <v>19</v>
      </c>
      <c r="C8" s="15" t="s">
        <v>13</v>
      </c>
      <c r="D8" s="15" t="s">
        <v>16</v>
      </c>
      <c r="E8" s="22">
        <f>15/1000*24*31</f>
        <v>11.16</v>
      </c>
      <c r="F8" s="13" t="s">
        <v>17</v>
      </c>
      <c r="G8" s="20">
        <v>1.4859999999999999E-3</v>
      </c>
      <c r="H8" s="20"/>
      <c r="I8" s="22">
        <f>E8</f>
        <v>11.16</v>
      </c>
      <c r="J8" s="32">
        <f t="shared" si="0"/>
        <v>11.16</v>
      </c>
    </row>
  </sheetData>
  <mergeCells count="3">
    <mergeCell ref="I1:J1"/>
    <mergeCell ref="A2:J2"/>
    <mergeCell ref="A3:B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A3" workbookViewId="0">
      <selection activeCell="H6" sqref="H6:H8"/>
    </sheetView>
  </sheetViews>
  <sheetFormatPr defaultRowHeight="15" x14ac:dyDescent="0.25"/>
  <cols>
    <col min="1" max="1" width="5.42578125" style="1" customWidth="1"/>
    <col min="2" max="2" width="9.140625" style="1" customWidth="1"/>
    <col min="3" max="4" width="9.140625" style="1"/>
    <col min="5" max="5" width="10.7109375" style="1" customWidth="1"/>
    <col min="6" max="10" width="14.5703125" style="1" customWidth="1"/>
    <col min="11" max="16384" width="9.140625" style="1"/>
  </cols>
  <sheetData>
    <row r="1" spans="1:11" ht="15.75" thickBot="1" x14ac:dyDescent="0.3">
      <c r="I1" s="35" t="s">
        <v>18</v>
      </c>
      <c r="J1" s="35"/>
    </row>
    <row r="2" spans="1:11" ht="109.5" customHeight="1" x14ac:dyDescent="0.25">
      <c r="A2" s="36" t="s">
        <v>35</v>
      </c>
      <c r="B2" s="37"/>
      <c r="C2" s="37"/>
      <c r="D2" s="37"/>
      <c r="E2" s="37"/>
      <c r="F2" s="37"/>
      <c r="G2" s="37"/>
      <c r="H2" s="37"/>
      <c r="I2" s="37"/>
      <c r="J2" s="38"/>
    </row>
    <row r="3" spans="1:11" ht="15.75" thickBot="1" x14ac:dyDescent="0.3">
      <c r="A3" s="39" t="s">
        <v>28</v>
      </c>
      <c r="B3" s="40"/>
      <c r="C3" s="16"/>
      <c r="D3" s="16"/>
      <c r="E3" s="16"/>
      <c r="F3" s="16"/>
      <c r="G3" s="16"/>
      <c r="H3" s="16"/>
      <c r="I3" s="16"/>
      <c r="J3" s="17"/>
    </row>
    <row r="4" spans="1:11" ht="111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3" t="s">
        <v>7</v>
      </c>
      <c r="I4" s="33" t="s">
        <v>8</v>
      </c>
      <c r="J4" s="34" t="s">
        <v>9</v>
      </c>
    </row>
    <row r="5" spans="1:11" ht="15.75" thickBot="1" x14ac:dyDescent="0.3">
      <c r="A5" s="23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5">
        <v>10</v>
      </c>
      <c r="K5" s="8"/>
    </row>
    <row r="6" spans="1:11" ht="89.25" x14ac:dyDescent="0.25">
      <c r="A6" s="26">
        <v>1</v>
      </c>
      <c r="B6" s="27" t="s">
        <v>21</v>
      </c>
      <c r="C6" s="27" t="s">
        <v>11</v>
      </c>
      <c r="D6" s="27" t="s">
        <v>14</v>
      </c>
      <c r="E6" s="28">
        <f>1.5/1000*24*30</f>
        <v>1.08</v>
      </c>
      <c r="F6" s="29" t="s">
        <v>17</v>
      </c>
      <c r="G6" s="30">
        <f>152.4/1000</f>
        <v>0.15240000000000001</v>
      </c>
      <c r="H6" s="30">
        <f>[4]Сентябрь!$H$6</f>
        <v>0.13209099999999999</v>
      </c>
      <c r="I6" s="28">
        <f>E6</f>
        <v>1.08</v>
      </c>
      <c r="J6" s="31">
        <f>I6-H6</f>
        <v>0.94790900000000011</v>
      </c>
    </row>
    <row r="7" spans="1:11" ht="114.75" x14ac:dyDescent="0.25">
      <c r="A7" s="11">
        <v>2</v>
      </c>
      <c r="B7" s="14" t="s">
        <v>20</v>
      </c>
      <c r="C7" s="14" t="s">
        <v>12</v>
      </c>
      <c r="D7" s="14" t="s">
        <v>15</v>
      </c>
      <c r="E7" s="21">
        <f>3/1000*24*30</f>
        <v>2.16</v>
      </c>
      <c r="F7" s="2" t="s">
        <v>17</v>
      </c>
      <c r="G7" s="18">
        <f>329.3/1000</f>
        <v>0.32930000000000004</v>
      </c>
      <c r="H7" s="18">
        <f>[4]Сентябрь!$H$7+[4]Сентябрь!$H$8</f>
        <v>0.341445</v>
      </c>
      <c r="I7" s="21">
        <f>E7</f>
        <v>2.16</v>
      </c>
      <c r="J7" s="19">
        <f t="shared" ref="J7:J8" si="0">I7-H7</f>
        <v>1.8185550000000001</v>
      </c>
    </row>
    <row r="8" spans="1:11" ht="153.75" thickBot="1" x14ac:dyDescent="0.3">
      <c r="A8" s="12">
        <v>3</v>
      </c>
      <c r="B8" s="15" t="s">
        <v>19</v>
      </c>
      <c r="C8" s="15" t="s">
        <v>13</v>
      </c>
      <c r="D8" s="15" t="s">
        <v>16</v>
      </c>
      <c r="E8" s="22">
        <f>15/1000*24*30</f>
        <v>10.799999999999999</v>
      </c>
      <c r="F8" s="13" t="s">
        <v>17</v>
      </c>
      <c r="G8" s="20">
        <v>7.0000000000000001E-3</v>
      </c>
      <c r="H8" s="20">
        <f>SUM([4]Сентябрь!$H$9:$H$15)</f>
        <v>1.14E-3</v>
      </c>
      <c r="I8" s="22">
        <f>E8</f>
        <v>10.799999999999999</v>
      </c>
      <c r="J8" s="32">
        <f t="shared" si="0"/>
        <v>10.798859999999999</v>
      </c>
    </row>
  </sheetData>
  <mergeCells count="3">
    <mergeCell ref="I1:J1"/>
    <mergeCell ref="A2:J2"/>
    <mergeCell ref="A3:B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4" workbookViewId="0">
      <selection activeCell="H8" sqref="H8"/>
    </sheetView>
  </sheetViews>
  <sheetFormatPr defaultRowHeight="15" x14ac:dyDescent="0.25"/>
  <cols>
    <col min="1" max="1" width="5.42578125" style="1" customWidth="1"/>
    <col min="2" max="2" width="9.140625" style="1" customWidth="1"/>
    <col min="3" max="4" width="9.140625" style="1"/>
    <col min="5" max="5" width="10.7109375" style="1" customWidth="1"/>
    <col min="6" max="10" width="14.5703125" style="1" customWidth="1"/>
    <col min="11" max="16384" width="9.140625" style="1"/>
  </cols>
  <sheetData>
    <row r="1" spans="1:11" ht="15.75" thickBot="1" x14ac:dyDescent="0.3">
      <c r="I1" s="35" t="s">
        <v>18</v>
      </c>
      <c r="J1" s="35"/>
    </row>
    <row r="2" spans="1:11" ht="109.5" customHeight="1" x14ac:dyDescent="0.25">
      <c r="A2" s="36" t="s">
        <v>34</v>
      </c>
      <c r="B2" s="37"/>
      <c r="C2" s="37"/>
      <c r="D2" s="37"/>
      <c r="E2" s="37"/>
      <c r="F2" s="37"/>
      <c r="G2" s="37"/>
      <c r="H2" s="37"/>
      <c r="I2" s="37"/>
      <c r="J2" s="38"/>
    </row>
    <row r="3" spans="1:11" ht="15.75" thickBot="1" x14ac:dyDescent="0.3">
      <c r="A3" s="39" t="s">
        <v>29</v>
      </c>
      <c r="B3" s="40"/>
      <c r="C3" s="16"/>
      <c r="D3" s="16"/>
      <c r="E3" s="16"/>
      <c r="F3" s="16"/>
      <c r="G3" s="16"/>
      <c r="H3" s="16"/>
      <c r="I3" s="16"/>
      <c r="J3" s="17"/>
    </row>
    <row r="4" spans="1:11" ht="111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3" t="s">
        <v>7</v>
      </c>
      <c r="I4" s="33" t="s">
        <v>8</v>
      </c>
      <c r="J4" s="34" t="s">
        <v>9</v>
      </c>
    </row>
    <row r="5" spans="1:11" ht="15.75" thickBot="1" x14ac:dyDescent="0.3">
      <c r="A5" s="23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5">
        <v>10</v>
      </c>
      <c r="K5" s="8"/>
    </row>
    <row r="6" spans="1:11" ht="89.25" x14ac:dyDescent="0.25">
      <c r="A6" s="26">
        <v>1</v>
      </c>
      <c r="B6" s="27" t="s">
        <v>21</v>
      </c>
      <c r="C6" s="27" t="s">
        <v>11</v>
      </c>
      <c r="D6" s="27" t="s">
        <v>14</v>
      </c>
      <c r="E6" s="28">
        <f>1.5/1000*24*31</f>
        <v>1.1160000000000001</v>
      </c>
      <c r="F6" s="29" t="s">
        <v>17</v>
      </c>
      <c r="G6" s="30">
        <f>157.5/1000</f>
        <v>0.1575</v>
      </c>
      <c r="H6" s="30">
        <f>[4]Октябрь!$H$6</f>
        <v>0.13317000000000001</v>
      </c>
      <c r="I6" s="30">
        <f>E6</f>
        <v>1.1160000000000001</v>
      </c>
      <c r="J6" s="31">
        <f>I6-H6</f>
        <v>0.98283000000000009</v>
      </c>
    </row>
    <row r="7" spans="1:11" ht="114.75" x14ac:dyDescent="0.25">
      <c r="A7" s="11">
        <v>2</v>
      </c>
      <c r="B7" s="14" t="s">
        <v>20</v>
      </c>
      <c r="C7" s="14" t="s">
        <v>12</v>
      </c>
      <c r="D7" s="14" t="s">
        <v>15</v>
      </c>
      <c r="E7" s="21">
        <f>3/1000*24*31</f>
        <v>2.2320000000000002</v>
      </c>
      <c r="F7" s="2" t="s">
        <v>17</v>
      </c>
      <c r="G7" s="18">
        <v>0.39100000000000001</v>
      </c>
      <c r="H7" s="18">
        <f>[4]Октябрь!$H$7+[4]Октябрь!$H$8</f>
        <v>0.42577899999999996</v>
      </c>
      <c r="I7" s="18">
        <f>E7</f>
        <v>2.2320000000000002</v>
      </c>
      <c r="J7" s="19">
        <f t="shared" ref="J7:J8" si="0">I7-H7</f>
        <v>1.8062210000000003</v>
      </c>
    </row>
    <row r="8" spans="1:11" ht="153.75" thickBot="1" x14ac:dyDescent="0.3">
      <c r="A8" s="12">
        <v>3</v>
      </c>
      <c r="B8" s="15" t="s">
        <v>19</v>
      </c>
      <c r="C8" s="15" t="s">
        <v>13</v>
      </c>
      <c r="D8" s="15" t="s">
        <v>16</v>
      </c>
      <c r="E8" s="22">
        <f>15/1000*24*31</f>
        <v>11.16</v>
      </c>
      <c r="F8" s="13" t="s">
        <v>17</v>
      </c>
      <c r="G8" s="20">
        <v>8.4000000000000005E-2</v>
      </c>
      <c r="H8" s="20">
        <f>SUM([4]Октябрь!$H$9:$H$15)</f>
        <v>8.0374000000000001E-2</v>
      </c>
      <c r="I8" s="20">
        <f>E8</f>
        <v>11.16</v>
      </c>
      <c r="J8" s="32">
        <f t="shared" si="0"/>
        <v>11.079625999999999</v>
      </c>
    </row>
  </sheetData>
  <mergeCells count="3">
    <mergeCell ref="I1:J1"/>
    <mergeCell ref="A2:J2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Январь</vt:lpstr>
      <vt:lpstr>Февраль</vt:lpstr>
      <vt:lpstr>Март</vt:lpstr>
      <vt:lpstr>Апрель</vt:lpstr>
      <vt:lpstr>Май</vt:lpstr>
      <vt:lpstr>Июль</vt:lpstr>
      <vt:lpstr>Август</vt:lpstr>
      <vt:lpstr>Сентябрь</vt:lpstr>
      <vt:lpstr>Октябрь</vt:lpstr>
      <vt:lpstr>Ноябрь</vt:lpstr>
      <vt:lpstr>Декабрь</vt:lpstr>
    </vt:vector>
  </TitlesOfParts>
  <Company>КФ ОАО Хабаровсккрайгаз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Клементьев Дмитрий Эдмундович</dc:creator>
  <cp:lastModifiedBy>Пишук Иван Сергеевич</cp:lastModifiedBy>
  <dcterms:created xsi:type="dcterms:W3CDTF">2019-02-07T04:10:07Z</dcterms:created>
  <dcterms:modified xsi:type="dcterms:W3CDTF">2023-11-10T05:37:42Z</dcterms:modified>
</cp:coreProperties>
</file>