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7.2023\"/>
    </mc:Choice>
  </mc:AlternateContent>
  <bookViews>
    <workbookView xWindow="0" yWindow="0" windowWidth="28800" windowHeight="12435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H15" i="7" l="1"/>
  <c r="H6" i="7"/>
  <c r="H7" i="7"/>
  <c r="H8" i="7"/>
  <c r="J9" i="6" l="1"/>
  <c r="I9" i="6"/>
  <c r="G15" i="6"/>
  <c r="H7" i="6" l="1"/>
  <c r="H15" i="6"/>
  <c r="H8" i="6" l="1"/>
  <c r="H6" i="6"/>
  <c r="G15" i="5" l="1"/>
  <c r="E9" i="5" l="1"/>
  <c r="E6" i="5"/>
  <c r="E7" i="5"/>
  <c r="H14" i="5" l="1"/>
  <c r="H15" i="5"/>
  <c r="H12" i="5"/>
  <c r="H11" i="5"/>
  <c r="H9" i="5" l="1"/>
  <c r="E9" i="4" l="1"/>
  <c r="E7" i="4"/>
  <c r="E6" i="4"/>
  <c r="H9" i="2" l="1"/>
  <c r="H15" i="2"/>
  <c r="H14" i="2"/>
  <c r="H13" i="2"/>
  <c r="H12" i="2"/>
  <c r="H11" i="2"/>
  <c r="H10" i="2"/>
  <c r="H6" i="2"/>
  <c r="H8" i="2"/>
  <c r="H7" i="2"/>
  <c r="E9" i="12" l="1"/>
  <c r="E7" i="12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I7" i="8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6" i="6"/>
  <c r="G7" i="6"/>
  <c r="E9" i="6" l="1"/>
  <c r="E7" i="6"/>
  <c r="I7" i="6" s="1"/>
  <c r="J7" i="6" l="1"/>
  <c r="I9" i="5" l="1"/>
  <c r="J9" i="5" s="1"/>
  <c r="I7" i="5"/>
  <c r="J7" i="5" s="1"/>
  <c r="I6" i="5"/>
  <c r="J6" i="5" s="1"/>
  <c r="I9" i="4" l="1"/>
  <c r="J9" i="4" s="1"/>
  <c r="I7" i="4"/>
  <c r="J7" i="4" s="1"/>
  <c r="I6" i="4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<sst xmlns="http://schemas.openxmlformats.org/spreadsheetml/2006/main" count="636" uniqueCount="53">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</sst>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89;&#1086;&#1084;&#1086;&#1083;&#1100;&#1089;&#1082;/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73;&#1099;&#1090;%20&#1061;&#1072;&#1073;.%20&#1082;&#1088;&#1072;&#1081;/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>
        <row r="5">
          <cell r="I5">
            <v>3.5070000000000001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52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ht="15.75" thickBot="1" x14ac:dyDescent="0.3">
      <c r="A3" s="124" t="s">
        <v>4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20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2">
        <f>E7</f>
        <v>2.2320000000000002</v>
      </c>
      <c r="J7" s="114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1">
        <v>2.2320000000000002</v>
      </c>
      <c r="F8" s="9" t="s">
        <v>21</v>
      </c>
      <c r="G8" s="30">
        <v>1.4300000000000001E-3</v>
      </c>
      <c r="H8" s="22">
        <v>1.4300000000000001E-3</v>
      </c>
      <c r="I8" s="113"/>
      <c r="J8" s="115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20">
        <f>15/1000*24*31</f>
        <v>11.16</v>
      </c>
      <c r="F9" s="18" t="s">
        <v>22</v>
      </c>
      <c r="G9" s="28">
        <v>0.2</v>
      </c>
      <c r="H9" s="21">
        <v>0.20827899999999999</v>
      </c>
      <c r="I9" s="116">
        <f>E9</f>
        <v>11.16</v>
      </c>
      <c r="J9" s="114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2"/>
      <c r="F10" s="25" t="s">
        <v>29</v>
      </c>
      <c r="G10" s="29">
        <v>1E-3</v>
      </c>
      <c r="H10" s="26">
        <v>7.6999999999999996E-4</v>
      </c>
      <c r="I10" s="117"/>
      <c r="J10" s="123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2"/>
      <c r="F11" s="12" t="s">
        <v>23</v>
      </c>
      <c r="G11" s="29">
        <v>1.6000000000000001E-3</v>
      </c>
      <c r="H11" s="23">
        <v>1.41E-3</v>
      </c>
      <c r="I11" s="118"/>
      <c r="J11" s="123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2"/>
      <c r="F12" s="12" t="s">
        <v>24</v>
      </c>
      <c r="G12" s="29">
        <v>1.9819999999999998E-3</v>
      </c>
      <c r="H12" s="23">
        <v>1.9819999999999998E-3</v>
      </c>
      <c r="I12" s="118"/>
      <c r="J12" s="123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2"/>
      <c r="F13" s="12" t="s">
        <v>25</v>
      </c>
      <c r="G13" s="29">
        <v>1.8500000000000001E-3</v>
      </c>
      <c r="H13" s="23">
        <v>1.6509999999999999E-3</v>
      </c>
      <c r="I13" s="118"/>
      <c r="J13" s="123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2"/>
      <c r="F14" s="12" t="s">
        <v>26</v>
      </c>
      <c r="G14" s="29">
        <v>1E-3</v>
      </c>
      <c r="H14" s="23">
        <v>8.5499999999999997E-4</v>
      </c>
      <c r="I14" s="118"/>
      <c r="J14" s="123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1"/>
      <c r="F15" s="9" t="s">
        <v>27</v>
      </c>
      <c r="G15" s="30">
        <v>4.5849999999999997E-3</v>
      </c>
      <c r="H15" s="22">
        <v>4.5849999999999997E-3</v>
      </c>
      <c r="I15" s="119"/>
      <c r="J15" s="115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38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70">
        <f>1.5/1000*24*31</f>
        <v>1.1160000000000001</v>
      </c>
      <c r="F6" s="36" t="s">
        <v>19</v>
      </c>
      <c r="G6" s="70">
        <f>157.5/1000</f>
        <v>0.1575</v>
      </c>
      <c r="H6" s="82"/>
      <c r="I6" s="70">
        <f>E6</f>
        <v>1.1160000000000001</v>
      </c>
      <c r="J6" s="7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3/1000*24*31</f>
        <v>2.2320000000000002</v>
      </c>
      <c r="F7" s="18" t="s">
        <v>20</v>
      </c>
      <c r="G7" s="72">
        <f>390/1000</f>
        <v>0.39</v>
      </c>
      <c r="H7" s="83"/>
      <c r="I7" s="112">
        <f>E7</f>
        <v>2.2320000000000002</v>
      </c>
      <c r="J7" s="114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73">
        <f>0.766/1000</f>
        <v>7.6599999999999997E-4</v>
      </c>
      <c r="H8" s="84"/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15/1000*24*31</f>
        <v>11.16</v>
      </c>
      <c r="F9" s="25" t="s">
        <v>22</v>
      </c>
      <c r="G9" s="51">
        <f>80/1000</f>
        <v>0.08</v>
      </c>
      <c r="H9" s="51"/>
      <c r="I9" s="117">
        <f>E9</f>
        <v>11.16</v>
      </c>
      <c r="J9" s="123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52"/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f>0.2/1000</f>
        <v>2.0000000000000001E-4</v>
      </c>
      <c r="H11" s="53"/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f>0.9/1000</f>
        <v>8.9999999999999998E-4</v>
      </c>
      <c r="H12" s="53"/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53"/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f>0.3/1000</f>
        <v>2.9999999999999997E-4</v>
      </c>
      <c r="H14" s="53"/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f>2.944/1000</f>
        <v>2.944E-3</v>
      </c>
      <c r="H15" s="54"/>
      <c r="I15" s="119"/>
      <c r="J15" s="115"/>
    </row>
    <row r="16" spans="1:11" x14ac:dyDescent="0.25">
      <c r="H16" s="86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A3" sqref="A3:B3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41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ht="15.75" thickBot="1" x14ac:dyDescent="0.3">
      <c r="A3" s="124" t="s">
        <v>42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0.185</v>
      </c>
      <c r="H6" s="19"/>
      <c r="I6" s="19">
        <f>E6</f>
        <v>1.08</v>
      </c>
      <c r="J6" s="20">
        <f>I6-H6</f>
        <v>1.08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3/1000*24*30</f>
        <v>2.16</v>
      </c>
      <c r="F7" s="18" t="s">
        <v>20</v>
      </c>
      <c r="G7" s="87">
        <v>0.45</v>
      </c>
      <c r="H7" s="87"/>
      <c r="I7" s="112">
        <f>E7</f>
        <v>2.16</v>
      </c>
      <c r="J7" s="114">
        <f>I7-H7-H8</f>
        <v>2.16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90">
        <v>8.8699999999999998E-4</v>
      </c>
      <c r="H8" s="90"/>
      <c r="I8" s="113"/>
      <c r="J8" s="115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2">
        <f>15/1000*24*30</f>
        <v>10.799999999999999</v>
      </c>
      <c r="F9" s="18" t="s">
        <v>22</v>
      </c>
      <c r="G9" s="88">
        <v>0.125</v>
      </c>
      <c r="H9" s="87"/>
      <c r="I9" s="116">
        <f>E9</f>
        <v>10.799999999999999</v>
      </c>
      <c r="J9" s="114">
        <f>I9-H9-H10-H11-H12-H13-H14-H15</f>
        <v>10.799999999999999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89">
        <v>0</v>
      </c>
      <c r="H10" s="88"/>
      <c r="I10" s="117"/>
      <c r="J10" s="123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89">
        <v>6.9999999999999999E-4</v>
      </c>
      <c r="H11" s="89"/>
      <c r="I11" s="118"/>
      <c r="J11" s="123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89">
        <v>5.0000000000000001E-4</v>
      </c>
      <c r="H12" s="89"/>
      <c r="I12" s="118"/>
      <c r="J12" s="123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89">
        <v>0</v>
      </c>
      <c r="H13" s="89"/>
      <c r="I13" s="118"/>
      <c r="J13" s="123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89">
        <v>1.1999999999999999E-3</v>
      </c>
      <c r="H14" s="89"/>
      <c r="I14" s="118"/>
      <c r="J14" s="123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90">
        <v>3.0169999999999997E-3</v>
      </c>
      <c r="H15" s="90"/>
      <c r="I15" s="119"/>
      <c r="J15" s="115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2" zoomScale="85" zoomScaleSheetLayoutView="85" workbookViewId="0">
      <selection activeCell="H6" sqref="H6:H1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40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ht="15.75" thickBot="1" x14ac:dyDescent="0.3">
      <c r="A3" s="124" t="s">
        <v>39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0.22</v>
      </c>
      <c r="H6" s="19"/>
      <c r="I6" s="19">
        <f>E6</f>
        <v>1.1160000000000001</v>
      </c>
      <c r="J6" s="20">
        <f>I6-H6</f>
        <v>1.1160000000000001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3/1000*24*31</f>
        <v>2.2320000000000002</v>
      </c>
      <c r="F7" s="18" t="s">
        <v>20</v>
      </c>
      <c r="G7" s="87">
        <v>0.56000000000000005</v>
      </c>
      <c r="H7" s="87"/>
      <c r="I7" s="112">
        <f>E7</f>
        <v>2.2320000000000002</v>
      </c>
      <c r="J7" s="114">
        <f>I7-H7-H8</f>
        <v>2.2320000000000002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90">
        <v>1.1610000000000001E-3</v>
      </c>
      <c r="H8" s="90"/>
      <c r="I8" s="113"/>
      <c r="J8" s="115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2">
        <f>15/1000*24*31</f>
        <v>11.16</v>
      </c>
      <c r="F9" s="18" t="s">
        <v>22</v>
      </c>
      <c r="G9" s="88">
        <v>0.18</v>
      </c>
      <c r="H9" s="87"/>
      <c r="I9" s="116">
        <f>E9</f>
        <v>11.16</v>
      </c>
      <c r="J9" s="114">
        <f>I9-H9-H10-H11-H12-H13-H14-H15</f>
        <v>11.16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89">
        <v>1.1999999999999999E-3</v>
      </c>
      <c r="H10" s="88"/>
      <c r="I10" s="117"/>
      <c r="J10" s="123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89">
        <v>1E-3</v>
      </c>
      <c r="H11" s="89"/>
      <c r="I11" s="118"/>
      <c r="J11" s="123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89">
        <v>6.9999999999999999E-4</v>
      </c>
      <c r="H12" s="89"/>
      <c r="I12" s="118"/>
      <c r="J12" s="123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89">
        <v>1.5E-3</v>
      </c>
      <c r="H13" s="89"/>
      <c r="I13" s="118"/>
      <c r="J13" s="123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89">
        <v>2E-3</v>
      </c>
      <c r="H14" s="89"/>
      <c r="I14" s="118"/>
      <c r="J14" s="123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90">
        <v>3.7280000000000004E-3</v>
      </c>
      <c r="H15" s="90"/>
      <c r="I15" s="119"/>
      <c r="J15" s="115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11" t="s">
        <v>28</v>
      </c>
      <c r="J1" s="111"/>
    </row>
    <row r="2" spans="1:11" ht="85.5" customHeight="1" x14ac:dyDescent="0.25">
      <c r="A2" s="126" t="s">
        <v>51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5" x14ac:dyDescent="0.25">
      <c r="A3" s="126" t="s">
        <v>30</v>
      </c>
      <c r="B3" s="127"/>
      <c r="C3" s="99"/>
      <c r="D3" s="99"/>
      <c r="E3" s="99"/>
      <c r="F3" s="99"/>
      <c r="G3" s="99"/>
      <c r="H3" s="99"/>
      <c r="I3" s="99"/>
      <c r="J3" s="99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/>
    </row>
    <row r="6" spans="1:11" ht="63.75" x14ac:dyDescent="0.25">
      <c r="A6" s="37">
        <v>1</v>
      </c>
      <c r="B6" s="12" t="s">
        <v>16</v>
      </c>
      <c r="C6" s="12" t="s">
        <v>16</v>
      </c>
      <c r="D6" s="12" t="s">
        <v>7</v>
      </c>
      <c r="E6" s="37">
        <f>1.5/1000*24*28</f>
        <v>1.008</v>
      </c>
      <c r="F6" s="12" t="s">
        <v>19</v>
      </c>
      <c r="G6" s="92">
        <f>203.5/1000</f>
        <v>0.20349999999999999</v>
      </c>
      <c r="H6" s="92">
        <f>[1]Лист2!$GB$36/1000</f>
        <v>0.146316</v>
      </c>
      <c r="I6" s="92">
        <f>E6</f>
        <v>1.008</v>
      </c>
      <c r="J6" s="92">
        <f>I6-H6</f>
        <v>0.86168400000000001</v>
      </c>
    </row>
    <row r="7" spans="1:11" ht="88.5" customHeight="1" x14ac:dyDescent="0.25">
      <c r="A7" s="37">
        <v>2</v>
      </c>
      <c r="B7" s="12" t="s">
        <v>18</v>
      </c>
      <c r="C7" s="12" t="s">
        <v>5</v>
      </c>
      <c r="D7" s="12" t="s">
        <v>8</v>
      </c>
      <c r="E7" s="126">
        <f>3/1000*24*28</f>
        <v>2.016</v>
      </c>
      <c r="F7" s="12" t="s">
        <v>20</v>
      </c>
      <c r="G7" s="92">
        <v>0.58510000000000006</v>
      </c>
      <c r="H7" s="92">
        <f>[1]Лист2!$FN$36/1000</f>
        <v>0.67679499999999992</v>
      </c>
      <c r="I7" s="118">
        <f>E7</f>
        <v>2.016</v>
      </c>
      <c r="J7" s="118">
        <f>I7-H7-H8</f>
        <v>1.3377290000000002</v>
      </c>
    </row>
    <row r="8" spans="1:11" ht="63" customHeight="1" x14ac:dyDescent="0.25">
      <c r="A8" s="37">
        <v>3</v>
      </c>
      <c r="B8" s="12" t="s">
        <v>18</v>
      </c>
      <c r="C8" s="12" t="s">
        <v>5</v>
      </c>
      <c r="D8" s="12" t="s">
        <v>8</v>
      </c>
      <c r="E8" s="126">
        <v>2.2320000000000002</v>
      </c>
      <c r="F8" s="12" t="s">
        <v>21</v>
      </c>
      <c r="G8" s="92">
        <v>1.121E-3</v>
      </c>
      <c r="H8" s="92">
        <f>[1]Лист2!$FQ$36/1000</f>
        <v>1.4759999999999999E-3</v>
      </c>
      <c r="I8" s="118"/>
      <c r="J8" s="118"/>
    </row>
    <row r="9" spans="1:11" ht="63" customHeight="1" x14ac:dyDescent="0.25">
      <c r="A9" s="37">
        <v>4</v>
      </c>
      <c r="B9" s="12" t="s">
        <v>17</v>
      </c>
      <c r="C9" s="12" t="s">
        <v>6</v>
      </c>
      <c r="D9" s="12" t="s">
        <v>9</v>
      </c>
      <c r="E9" s="126">
        <f>15/1000*24*28</f>
        <v>10.08</v>
      </c>
      <c r="F9" s="12" t="s">
        <v>22</v>
      </c>
      <c r="G9" s="92">
        <v>0.18</v>
      </c>
      <c r="H9" s="92">
        <f>[1]Лист2!$GL$36/1000</f>
        <v>0.16683500000000004</v>
      </c>
      <c r="I9" s="118">
        <f>E9</f>
        <v>10.08</v>
      </c>
      <c r="J9" s="118">
        <f>I9-H9-H10-H11-H12-H13-H14-H15</f>
        <v>9.903556</v>
      </c>
    </row>
    <row r="10" spans="1:11" ht="63" customHeight="1" x14ac:dyDescent="0.25">
      <c r="A10" s="37">
        <v>5</v>
      </c>
      <c r="B10" s="12" t="s">
        <v>17</v>
      </c>
      <c r="C10" s="12" t="s">
        <v>6</v>
      </c>
      <c r="D10" s="12" t="s">
        <v>9</v>
      </c>
      <c r="E10" s="126"/>
      <c r="F10" s="12" t="s">
        <v>29</v>
      </c>
      <c r="G10" s="92">
        <v>1E-3</v>
      </c>
      <c r="H10" s="92">
        <f>[2]Лист2!$J$146/1000</f>
        <v>5.9800000000000001E-4</v>
      </c>
      <c r="I10" s="118"/>
      <c r="J10" s="118"/>
    </row>
    <row r="11" spans="1:11" ht="63" customHeight="1" x14ac:dyDescent="0.25">
      <c r="A11" s="37">
        <v>6</v>
      </c>
      <c r="B11" s="12" t="s">
        <v>17</v>
      </c>
      <c r="C11" s="12" t="s">
        <v>6</v>
      </c>
      <c r="D11" s="12" t="s">
        <v>9</v>
      </c>
      <c r="E11" s="126"/>
      <c r="F11" s="12" t="s">
        <v>23</v>
      </c>
      <c r="G11" s="92">
        <v>1.4E-3</v>
      </c>
      <c r="H11" s="92">
        <f>[2]Лист2!$J$75/1000</f>
        <v>0</v>
      </c>
      <c r="I11" s="118"/>
      <c r="J11" s="118"/>
    </row>
    <row r="12" spans="1:11" ht="63" customHeight="1" x14ac:dyDescent="0.25">
      <c r="A12" s="37">
        <v>7</v>
      </c>
      <c r="B12" s="12" t="s">
        <v>17</v>
      </c>
      <c r="C12" s="12" t="s">
        <v>6</v>
      </c>
      <c r="D12" s="12" t="s">
        <v>9</v>
      </c>
      <c r="E12" s="126"/>
      <c r="F12" s="12" t="s">
        <v>24</v>
      </c>
      <c r="G12" s="92">
        <v>1.9E-3</v>
      </c>
      <c r="H12" s="92">
        <f>([2]Лист2!$J$150+[2]Лист2!$J$151)/1000</f>
        <v>1.882E-3</v>
      </c>
      <c r="I12" s="118"/>
      <c r="J12" s="118"/>
    </row>
    <row r="13" spans="1:11" ht="63" customHeight="1" x14ac:dyDescent="0.25">
      <c r="A13" s="37">
        <v>8</v>
      </c>
      <c r="B13" s="12" t="s">
        <v>17</v>
      </c>
      <c r="C13" s="12" t="s">
        <v>6</v>
      </c>
      <c r="D13" s="12" t="s">
        <v>9</v>
      </c>
      <c r="E13" s="126"/>
      <c r="F13" s="12" t="s">
        <v>25</v>
      </c>
      <c r="G13" s="92">
        <v>0</v>
      </c>
      <c r="H13" s="92">
        <f>[2]Лист2!$J$147/1000</f>
        <v>1.2330000000000002E-3</v>
      </c>
      <c r="I13" s="118"/>
      <c r="J13" s="118"/>
    </row>
    <row r="14" spans="1:11" ht="63" customHeight="1" x14ac:dyDescent="0.25">
      <c r="A14" s="37">
        <v>9</v>
      </c>
      <c r="B14" s="12" t="s">
        <v>17</v>
      </c>
      <c r="C14" s="12" t="s">
        <v>6</v>
      </c>
      <c r="D14" s="12" t="s">
        <v>9</v>
      </c>
      <c r="E14" s="126"/>
      <c r="F14" s="12" t="s">
        <v>26</v>
      </c>
      <c r="G14" s="92">
        <v>8.0000000000000004E-4</v>
      </c>
      <c r="H14" s="92">
        <f>([2]Лист2!$J$104+[2]Лист2!$J$105)/1000</f>
        <v>9.2200000000000008E-4</v>
      </c>
      <c r="I14" s="118"/>
      <c r="J14" s="118"/>
    </row>
    <row r="15" spans="1:11" ht="102" x14ac:dyDescent="0.25">
      <c r="A15" s="37">
        <v>10</v>
      </c>
      <c r="B15" s="12" t="s">
        <v>17</v>
      </c>
      <c r="C15" s="12" t="s">
        <v>6</v>
      </c>
      <c r="D15" s="12" t="s">
        <v>9</v>
      </c>
      <c r="E15" s="126"/>
      <c r="F15" s="12" t="s">
        <v>27</v>
      </c>
      <c r="G15" s="92">
        <v>4.0959999999999998E-3</v>
      </c>
      <c r="H15" s="92">
        <f>[1]Лист2!$GM$36/1000</f>
        <v>4.9740000000000001E-3</v>
      </c>
      <c r="I15" s="118"/>
      <c r="J15" s="118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G9" sqref="G9:G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31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8" t="s">
        <v>1</v>
      </c>
      <c r="C4" s="98" t="s">
        <v>2</v>
      </c>
      <c r="D4" s="98" t="s">
        <v>3</v>
      </c>
      <c r="E4" s="98" t="s">
        <v>10</v>
      </c>
      <c r="F4" s="98" t="s">
        <v>15</v>
      </c>
      <c r="G4" s="98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05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106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19">
        <v>0.21030000000000001</v>
      </c>
      <c r="H6" s="19">
        <v>0.18762700000000002</v>
      </c>
      <c r="I6" s="19">
        <f>E6</f>
        <v>1.008</v>
      </c>
      <c r="J6" s="20">
        <f>I6-H6</f>
        <v>0.82037300000000002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33">
        <f>3/1000*24*28</f>
        <v>2.016</v>
      </c>
      <c r="F7" s="18" t="s">
        <v>20</v>
      </c>
      <c r="G7" s="93">
        <v>0.4894</v>
      </c>
      <c r="H7" s="93">
        <v>0.51366299999999998</v>
      </c>
      <c r="I7" s="116">
        <f>E7</f>
        <v>2.016</v>
      </c>
      <c r="J7" s="134">
        <f>I7-H7-H8</f>
        <v>1.501336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9">
        <v>2.2320000000000002</v>
      </c>
      <c r="F8" s="9" t="s">
        <v>21</v>
      </c>
      <c r="G8" s="96">
        <v>1.0009999999999999E-3</v>
      </c>
      <c r="H8" s="96">
        <v>1.0009999999999999E-3</v>
      </c>
      <c r="I8" s="119"/>
      <c r="J8" s="132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8">
        <f>15/1000*24*28</f>
        <v>10.08</v>
      </c>
      <c r="F9" s="25" t="s">
        <v>22</v>
      </c>
      <c r="G9" s="94">
        <v>0.14000000000000001</v>
      </c>
      <c r="H9" s="94">
        <v>0.130686</v>
      </c>
      <c r="I9" s="117">
        <f>E9</f>
        <v>10.08</v>
      </c>
      <c r="J9" s="130">
        <f>I9-H9-H10-H11-H12-H13-H14-H15</f>
        <v>9.9409419999999997</v>
      </c>
    </row>
    <row r="10" spans="1:11" ht="89.25" x14ac:dyDescent="0.25">
      <c r="A10" s="7">
        <v>5</v>
      </c>
      <c r="B10" s="12" t="s">
        <v>17</v>
      </c>
      <c r="C10" s="12" t="s">
        <v>6</v>
      </c>
      <c r="D10" s="12" t="s">
        <v>9</v>
      </c>
      <c r="E10" s="126"/>
      <c r="F10" s="12" t="s">
        <v>29</v>
      </c>
      <c r="G10" s="95">
        <v>6.9999999999999999E-4</v>
      </c>
      <c r="H10" s="95">
        <v>4.0699999999999997E-4</v>
      </c>
      <c r="I10" s="118"/>
      <c r="J10" s="13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6"/>
      <c r="F11" s="12" t="s">
        <v>23</v>
      </c>
      <c r="G11" s="95">
        <v>1.1999999999999999E-3</v>
      </c>
      <c r="H11" s="95">
        <v>2.2859999999999998E-3</v>
      </c>
      <c r="I11" s="118"/>
      <c r="J11" s="13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6"/>
      <c r="F12" s="12" t="s">
        <v>24</v>
      </c>
      <c r="G12" s="95">
        <v>1.6999999999999999E-3</v>
      </c>
      <c r="H12" s="95">
        <v>1.3140000000000001E-3</v>
      </c>
      <c r="I12" s="118"/>
      <c r="J12" s="13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6"/>
      <c r="F13" s="12" t="s">
        <v>25</v>
      </c>
      <c r="G13" s="95">
        <v>0</v>
      </c>
      <c r="H13" s="95">
        <v>0</v>
      </c>
      <c r="I13" s="118"/>
      <c r="J13" s="13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6"/>
      <c r="F14" s="12" t="s">
        <v>26</v>
      </c>
      <c r="G14" s="95">
        <v>8.0000000000000004E-4</v>
      </c>
      <c r="H14" s="95">
        <v>5.9199999999999997E-4</v>
      </c>
      <c r="I14" s="118"/>
      <c r="J14" s="13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9"/>
      <c r="F15" s="9" t="s">
        <v>27</v>
      </c>
      <c r="G15" s="96">
        <v>3.7730000000000003E-3</v>
      </c>
      <c r="H15" s="96">
        <v>3.7730000000000003E-3</v>
      </c>
      <c r="I15" s="119"/>
      <c r="J15" s="132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10" sqref="H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49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32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103" t="s">
        <v>1</v>
      </c>
      <c r="C4" s="103" t="s">
        <v>2</v>
      </c>
      <c r="D4" s="103" t="s">
        <v>3</v>
      </c>
      <c r="E4" s="103" t="s">
        <v>10</v>
      </c>
      <c r="F4" s="103" t="s">
        <v>15</v>
      </c>
      <c r="G4" s="103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4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0.1691</v>
      </c>
      <c r="H6" s="19">
        <v>0.15972999999999998</v>
      </c>
      <c r="I6" s="19">
        <f>E6</f>
        <v>1.08</v>
      </c>
      <c r="J6" s="20">
        <f>I6-H6</f>
        <v>0.92027000000000014</v>
      </c>
    </row>
    <row r="7" spans="1:11" ht="76.5" x14ac:dyDescent="0.25">
      <c r="A7" s="24">
        <v>2</v>
      </c>
      <c r="B7" s="25" t="s">
        <v>18</v>
      </c>
      <c r="C7" s="25" t="s">
        <v>5</v>
      </c>
      <c r="D7" s="25" t="s">
        <v>8</v>
      </c>
      <c r="E7" s="122">
        <f>3/1000*24*30</f>
        <v>2.16</v>
      </c>
      <c r="F7" s="25" t="s">
        <v>20</v>
      </c>
      <c r="G7" s="101">
        <v>0.4194</v>
      </c>
      <c r="H7" s="101">
        <v>0.438245</v>
      </c>
      <c r="I7" s="135">
        <f>E7</f>
        <v>2.16</v>
      </c>
      <c r="J7" s="123">
        <f>I7-H7-H8</f>
        <v>1.7208420000000002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1">
        <v>2.2320000000000002</v>
      </c>
      <c r="F8" s="9" t="s">
        <v>21</v>
      </c>
      <c r="G8" s="100">
        <v>9.1300000000000007E-4</v>
      </c>
      <c r="H8" s="100">
        <v>9.1300000000000007E-4</v>
      </c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2">
        <f>15/1000*24*30</f>
        <v>10.799999999999999</v>
      </c>
      <c r="F9" s="25" t="s">
        <v>22</v>
      </c>
      <c r="G9" s="32">
        <v>0.09</v>
      </c>
      <c r="H9" s="32">
        <v>0.10081900000000001</v>
      </c>
      <c r="I9" s="117">
        <f>E9</f>
        <v>10.799999999999999</v>
      </c>
      <c r="J9" s="123">
        <f>I9-H9-H10-H11-H12-H13-H14-H15</f>
        <v>10.693706999999998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2"/>
      <c r="F10" s="25" t="s">
        <v>29</v>
      </c>
      <c r="G10" s="45">
        <v>2.9999999999999997E-4</v>
      </c>
      <c r="H10" s="45">
        <v>2.9399999999999999E-4</v>
      </c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2"/>
      <c r="F11" s="12" t="s">
        <v>23</v>
      </c>
      <c r="G11" s="33">
        <v>0</v>
      </c>
      <c r="H11" s="33">
        <v>8.1099999999999998E-4</v>
      </c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2"/>
      <c r="F12" s="12" t="s">
        <v>24</v>
      </c>
      <c r="G12" s="33">
        <v>1.1999999999999999E-3</v>
      </c>
      <c r="H12" s="33">
        <v>8.6700000000000004E-4</v>
      </c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2"/>
      <c r="F13" s="12" t="s">
        <v>25</v>
      </c>
      <c r="G13" s="33">
        <v>6.0499999999999996E-4</v>
      </c>
      <c r="H13" s="33">
        <v>0</v>
      </c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2"/>
      <c r="F14" s="12" t="s">
        <v>26</v>
      </c>
      <c r="G14" s="33">
        <v>2.9999999999999997E-4</v>
      </c>
      <c r="H14" s="33">
        <v>3.39E-4</v>
      </c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1"/>
      <c r="F15" s="9" t="s">
        <v>27</v>
      </c>
      <c r="G15" s="34">
        <v>3.163E-3</v>
      </c>
      <c r="H15" s="34">
        <v>3.163E-3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7" sqref="H7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48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33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3">
        <f>1.5/1000*24*31</f>
        <v>1.1160000000000001</v>
      </c>
      <c r="F6" s="36" t="s">
        <v>19</v>
      </c>
      <c r="G6" s="39">
        <v>0.1454</v>
      </c>
      <c r="H6" s="39">
        <v>0.143063</v>
      </c>
      <c r="I6" s="39">
        <f>E6</f>
        <v>1.1160000000000001</v>
      </c>
      <c r="J6" s="40">
        <f>I6-H6</f>
        <v>0.97293700000000016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20">
        <f>3/1000*24*31</f>
        <v>2.2320000000000002</v>
      </c>
      <c r="F7" s="18" t="s">
        <v>20</v>
      </c>
      <c r="G7" s="41">
        <v>0.38579999999999998</v>
      </c>
      <c r="H7" s="41">
        <v>0.33078800000000003</v>
      </c>
      <c r="I7" s="112">
        <f>E7</f>
        <v>2.2320000000000002</v>
      </c>
      <c r="J7" s="114">
        <f>I7-H7-H8</f>
        <v>1.9005080000000001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1">
        <v>2.2320000000000002</v>
      </c>
      <c r="F8" s="9" t="s">
        <v>21</v>
      </c>
      <c r="G8" s="42">
        <v>7.0399999999999998E-4</v>
      </c>
      <c r="H8" s="42">
        <v>7.0399999999999998E-4</v>
      </c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2">
        <f>15/1000*24*31</f>
        <v>11.16</v>
      </c>
      <c r="F9" s="25" t="s">
        <v>22</v>
      </c>
      <c r="G9" s="51">
        <v>0.02</v>
      </c>
      <c r="H9" s="51">
        <f>33.86/1000</f>
        <v>3.3860000000000001E-2</v>
      </c>
      <c r="I9" s="117">
        <f>E9</f>
        <v>11.16</v>
      </c>
      <c r="J9" s="123">
        <f>I9-H9-H10-H11-H12-H13-H14-H15</f>
        <v>11.122135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2"/>
      <c r="F10" s="25" t="s">
        <v>29</v>
      </c>
      <c r="G10" s="52">
        <v>0</v>
      </c>
      <c r="H10" s="52">
        <v>0</v>
      </c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2"/>
      <c r="F11" s="12" t="s">
        <v>23</v>
      </c>
      <c r="G11" s="53">
        <v>0</v>
      </c>
      <c r="H11" s="53">
        <f>0.218/1000</f>
        <v>2.1799999999999999E-4</v>
      </c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2"/>
      <c r="F12" s="12" t="s">
        <v>24</v>
      </c>
      <c r="G12" s="53">
        <v>4.0000000000000002E-4</v>
      </c>
      <c r="H12" s="53">
        <f>0.378/1000</f>
        <v>3.7800000000000003E-4</v>
      </c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2"/>
      <c r="F13" s="12" t="s">
        <v>25</v>
      </c>
      <c r="G13" s="53">
        <v>0</v>
      </c>
      <c r="H13" s="53">
        <v>0</v>
      </c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2"/>
      <c r="F14" s="12" t="s">
        <v>26</v>
      </c>
      <c r="G14" s="53">
        <v>0</v>
      </c>
      <c r="H14" s="53">
        <f>0.202/1000</f>
        <v>2.02E-4</v>
      </c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1"/>
      <c r="F15" s="9" t="s">
        <v>27</v>
      </c>
      <c r="G15" s="54">
        <f>3.207/1000</f>
        <v>3.2069999999999998E-3</v>
      </c>
      <c r="H15" s="54">
        <f>3.207/1000</f>
        <v>3.2069999999999998E-3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5" zoomScaleNormal="85" workbookViewId="0">
      <selection activeCell="H4" sqref="H4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2" ht="63" customHeight="1" thickBot="1" x14ac:dyDescent="0.3">
      <c r="I1" s="111" t="s">
        <v>28</v>
      </c>
      <c r="J1" s="111"/>
    </row>
    <row r="2" spans="1:12" ht="85.5" customHeight="1" x14ac:dyDescent="0.25">
      <c r="A2" s="108" t="s">
        <v>47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2" x14ac:dyDescent="0.25">
      <c r="A3" s="124" t="s">
        <v>34</v>
      </c>
      <c r="B3" s="125"/>
      <c r="C3" s="10"/>
      <c r="D3" s="10"/>
      <c r="E3" s="10"/>
      <c r="F3" s="10"/>
      <c r="G3" s="10"/>
      <c r="H3" s="10"/>
      <c r="I3" s="10"/>
      <c r="J3" s="11"/>
    </row>
    <row r="4" spans="1:12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2" ht="15.75" thickBot="1" x14ac:dyDescent="0.3">
      <c r="A5" s="14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5">
        <v>10</v>
      </c>
      <c r="K5" s="6"/>
    </row>
    <row r="6" spans="1:12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6">
        <f>1.5/1000*24*30</f>
        <v>1.08</v>
      </c>
      <c r="F6" s="36" t="s">
        <v>19</v>
      </c>
      <c r="G6" s="46">
        <f>100/1000</f>
        <v>0.1</v>
      </c>
      <c r="H6" s="46">
        <f>102.031/1000</f>
        <v>0.10203100000000001</v>
      </c>
      <c r="I6" s="46">
        <f>E6</f>
        <v>1.08</v>
      </c>
      <c r="J6" s="47">
        <f>I6-H6</f>
        <v>0.97796900000000009</v>
      </c>
    </row>
    <row r="7" spans="1:12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3/1000*24*30</f>
        <v>2.16</v>
      </c>
      <c r="F7" s="18" t="s">
        <v>20</v>
      </c>
      <c r="G7" s="48">
        <f>214.1/1000</f>
        <v>0.21409999999999998</v>
      </c>
      <c r="H7" s="48">
        <f>223.58/1000</f>
        <v>0.22358</v>
      </c>
      <c r="I7" s="112">
        <f>E7</f>
        <v>2.16</v>
      </c>
      <c r="J7" s="114">
        <f>I7-H7-H8</f>
        <v>1.935494</v>
      </c>
      <c r="L7" s="107"/>
    </row>
    <row r="8" spans="1:12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49">
        <v>9.2599999999999996E-4</v>
      </c>
      <c r="H8" s="49">
        <f>0.926/1000</f>
        <v>9.2600000000000007E-4</v>
      </c>
      <c r="I8" s="113"/>
      <c r="J8" s="115"/>
    </row>
    <row r="9" spans="1:12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15/1000*24*30</f>
        <v>10.799999999999999</v>
      </c>
      <c r="F9" s="25" t="s">
        <v>22</v>
      </c>
      <c r="G9" s="51">
        <v>0</v>
      </c>
      <c r="H9" s="51">
        <v>0</v>
      </c>
      <c r="I9" s="117">
        <f>E9</f>
        <v>10.799999999999999</v>
      </c>
      <c r="J9" s="123">
        <f>I9-H9-H10-H11-H12-H13-H14-H15</f>
        <v>10.797727999999999</v>
      </c>
    </row>
    <row r="10" spans="1:12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52">
        <v>0</v>
      </c>
      <c r="I10" s="117"/>
      <c r="J10" s="123"/>
    </row>
    <row r="11" spans="1:12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v>0</v>
      </c>
      <c r="H11" s="53">
        <v>0</v>
      </c>
      <c r="I11" s="118"/>
      <c r="J11" s="123"/>
    </row>
    <row r="12" spans="1:12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v>0</v>
      </c>
      <c r="H12" s="53">
        <v>0</v>
      </c>
      <c r="I12" s="118"/>
      <c r="J12" s="123"/>
    </row>
    <row r="13" spans="1:12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53">
        <v>0</v>
      </c>
      <c r="I13" s="118"/>
      <c r="J13" s="123"/>
    </row>
    <row r="14" spans="1:12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v>0</v>
      </c>
      <c r="H14" s="53">
        <v>0</v>
      </c>
      <c r="I14" s="118"/>
      <c r="J14" s="123"/>
    </row>
    <row r="15" spans="1:12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f>2.272/1000</f>
        <v>2.2719999999999997E-3</v>
      </c>
      <c r="H15" s="54">
        <f>2.272/1000</f>
        <v>2.2719999999999997E-3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85" zoomScaleNormal="85" workbookViewId="0">
      <selection activeCell="H15" sqref="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46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35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55">
        <f>1.5/1000*24*30</f>
        <v>1.08</v>
      </c>
      <c r="F6" s="36" t="s">
        <v>19</v>
      </c>
      <c r="G6" s="55">
        <v>9.01E-2</v>
      </c>
      <c r="H6" s="55">
        <f>0.086358</f>
        <v>8.6358000000000004E-2</v>
      </c>
      <c r="I6" s="55">
        <f>E6</f>
        <v>1.08</v>
      </c>
      <c r="J6" s="56">
        <f>I6-H6</f>
        <v>0.99364200000000003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3/1000*24*30</f>
        <v>2.16</v>
      </c>
      <c r="F7" s="18" t="s">
        <v>20</v>
      </c>
      <c r="G7" s="57">
        <v>0.22340000000000002</v>
      </c>
      <c r="H7" s="57">
        <f>208.929/1000</f>
        <v>0.208929</v>
      </c>
      <c r="I7" s="112">
        <f>E7</f>
        <v>2.16</v>
      </c>
      <c r="J7" s="114">
        <f>I7-H7-H8</f>
        <v>1.9505670000000002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58">
        <v>8.0900000000000004E-4</v>
      </c>
      <c r="H8" s="58">
        <f>0.504/1000</f>
        <v>5.04E-4</v>
      </c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15/1000*24*30</f>
        <v>10.799999999999999</v>
      </c>
      <c r="F9" s="25" t="s">
        <v>22</v>
      </c>
      <c r="G9" s="51">
        <v>0</v>
      </c>
      <c r="H9" s="51">
        <v>0</v>
      </c>
      <c r="I9" s="117">
        <f>E9</f>
        <v>10.799999999999999</v>
      </c>
      <c r="J9" s="123">
        <f>I9-H9-H10-H11-H12-H13-H14-H15</f>
        <v>10.799011999999999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52">
        <v>0</v>
      </c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v>0</v>
      </c>
      <c r="H11" s="53">
        <v>0</v>
      </c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v>0</v>
      </c>
      <c r="H12" s="53">
        <v>0</v>
      </c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53">
        <v>0</v>
      </c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v>0</v>
      </c>
      <c r="H14" s="53">
        <v>0</v>
      </c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v>1.382E-3</v>
      </c>
      <c r="H15" s="54">
        <f>0.000988</f>
        <v>9.8799999999999995E-4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45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36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0">
        <f>1.5/1000*24*31</f>
        <v>1.1160000000000001</v>
      </c>
      <c r="F6" s="36" t="s">
        <v>19</v>
      </c>
      <c r="G6" s="60">
        <v>9.2799999999999994E-2</v>
      </c>
      <c r="H6" s="60"/>
      <c r="I6" s="60">
        <f>E6</f>
        <v>1.1160000000000001</v>
      </c>
      <c r="J6" s="6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3/1000*24*31</f>
        <v>2.2320000000000002</v>
      </c>
      <c r="F7" s="18" t="s">
        <v>20</v>
      </c>
      <c r="G7" s="62">
        <v>0.24840000000000001</v>
      </c>
      <c r="H7" s="62"/>
      <c r="I7" s="112">
        <f>E7</f>
        <v>2.2320000000000002</v>
      </c>
      <c r="J7" s="114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63">
        <v>8.1599999999999999E-4</v>
      </c>
      <c r="H8" s="63"/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15/1000*24*31</f>
        <v>11.16</v>
      </c>
      <c r="F9" s="25" t="s">
        <v>22</v>
      </c>
      <c r="G9" s="51">
        <v>0</v>
      </c>
      <c r="H9" s="51"/>
      <c r="I9" s="117">
        <f>E9</f>
        <v>11.16</v>
      </c>
      <c r="J9" s="123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52"/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v>0</v>
      </c>
      <c r="H11" s="53"/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v>0</v>
      </c>
      <c r="H12" s="53"/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53"/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v>0</v>
      </c>
      <c r="H14" s="53"/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v>1.4859999999999999E-3</v>
      </c>
      <c r="H15" s="54"/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2" zoomScale="85" zoomScaleNormal="85" workbookViewId="0">
      <selection activeCell="H15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44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37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5">
        <f>1.5/1000*24*30</f>
        <v>1.08</v>
      </c>
      <c r="F6" s="36" t="s">
        <v>19</v>
      </c>
      <c r="G6" s="65">
        <f>152.4/1000</f>
        <v>0.15240000000000001</v>
      </c>
      <c r="H6" s="75"/>
      <c r="I6" s="65">
        <f>E6</f>
        <v>1.08</v>
      </c>
      <c r="J6" s="6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3/1000*24*30</f>
        <v>2.16</v>
      </c>
      <c r="F7" s="18" t="s">
        <v>20</v>
      </c>
      <c r="G7" s="67">
        <f>329.3/1000</f>
        <v>0.32930000000000004</v>
      </c>
      <c r="H7" s="76"/>
      <c r="I7" s="112">
        <f>E7</f>
        <v>2.16</v>
      </c>
      <c r="J7" s="114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68">
        <v>0</v>
      </c>
      <c r="H8" s="77"/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15/1000*24*30</f>
        <v>10.799999999999999</v>
      </c>
      <c r="F9" s="25" t="s">
        <v>22</v>
      </c>
      <c r="G9" s="51">
        <f>5/1000</f>
        <v>5.0000000000000001E-3</v>
      </c>
      <c r="H9" s="78"/>
      <c r="I9" s="117">
        <f>E9</f>
        <v>10.799999999999999</v>
      </c>
      <c r="J9" s="123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79"/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v>0</v>
      </c>
      <c r="H11" s="80"/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v>0</v>
      </c>
      <c r="H12" s="80"/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80"/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v>0</v>
      </c>
      <c r="H14" s="80"/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f>1.791/1000</f>
        <v>1.7909999999999998E-3</v>
      </c>
      <c r="H15" s="81"/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2023-08-10T04:46:36Z</dcterms:modified>
</cp:coreProperties>
</file>